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gor MM\Desktop\"/>
    </mc:Choice>
  </mc:AlternateContent>
  <xr:revisionPtr revIDLastSave="0" documentId="13_ncr:1_{3CE4091F-9EE6-4F7C-B846-D26E374D1D33}" xr6:coauthVersionLast="37" xr6:coauthVersionMax="37" xr10:uidLastSave="{00000000-0000-0000-0000-000000000000}"/>
  <bookViews>
    <workbookView xWindow="0" yWindow="0" windowWidth="20400" windowHeight="7545" xr2:uid="{6A4C7680-A3EA-4083-8BE4-71D00802A281}"/>
  </bookViews>
  <sheets>
    <sheet name="Modelo" sheetId="1" r:id="rId1"/>
    <sheet name="Preenchido" sheetId="2" r:id="rId2"/>
  </sheets>
  <calcPr calcId="1790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W20" i="2" l="1"/>
  <c r="U20" i="2"/>
  <c r="T21" i="2"/>
  <c r="W17" i="2"/>
  <c r="U17" i="2"/>
  <c r="W16" i="2"/>
  <c r="U16" i="2"/>
  <c r="W8" i="2"/>
  <c r="V8" i="2"/>
  <c r="U8" i="2"/>
  <c r="T8" i="2"/>
  <c r="W7" i="2"/>
  <c r="V7" i="2"/>
  <c r="U7" i="2"/>
  <c r="T7" i="2"/>
  <c r="W6" i="2"/>
  <c r="V6" i="2"/>
  <c r="U6" i="2"/>
  <c r="T6" i="2"/>
  <c r="W5" i="2"/>
  <c r="V5" i="2"/>
  <c r="U5" i="2"/>
  <c r="T5" i="2"/>
  <c r="B120" i="2" l="1"/>
  <c r="K120" i="2" s="1"/>
  <c r="B119" i="2"/>
  <c r="B118" i="2"/>
  <c r="B117" i="2"/>
  <c r="J116" i="2"/>
  <c r="B116" i="2"/>
  <c r="K116" i="2" s="1"/>
  <c r="B115" i="2"/>
  <c r="B114" i="2"/>
  <c r="B113" i="2"/>
  <c r="B112" i="2"/>
  <c r="K112" i="2" s="1"/>
  <c r="B111" i="2"/>
  <c r="B110" i="2"/>
  <c r="B109" i="2"/>
  <c r="H108" i="2"/>
  <c r="B108" i="2"/>
  <c r="K108" i="2" s="1"/>
  <c r="B107" i="2"/>
  <c r="B106" i="2"/>
  <c r="B105" i="2"/>
  <c r="B104" i="2"/>
  <c r="K104" i="2" s="1"/>
  <c r="B103" i="2"/>
  <c r="B102" i="2"/>
  <c r="B101" i="2"/>
  <c r="B100" i="2"/>
  <c r="K100" i="2" s="1"/>
  <c r="B99" i="2"/>
  <c r="B98" i="2"/>
  <c r="B97" i="2"/>
  <c r="J96" i="2"/>
  <c r="B96" i="2"/>
  <c r="K96" i="2" s="1"/>
  <c r="B95" i="2"/>
  <c r="B94" i="2"/>
  <c r="B93" i="2"/>
  <c r="B92" i="2"/>
  <c r="K92" i="2" s="1"/>
  <c r="B91" i="2"/>
  <c r="B90" i="2"/>
  <c r="B89" i="2"/>
  <c r="B88" i="2"/>
  <c r="K88" i="2" s="1"/>
  <c r="B87" i="2"/>
  <c r="B86" i="2"/>
  <c r="B85" i="2"/>
  <c r="J84" i="2"/>
  <c r="B84" i="2"/>
  <c r="K84" i="2" s="1"/>
  <c r="B83" i="2"/>
  <c r="B82" i="2"/>
  <c r="B81" i="2"/>
  <c r="B80" i="2"/>
  <c r="K80" i="2" s="1"/>
  <c r="B79" i="2"/>
  <c r="B78" i="2"/>
  <c r="B77" i="2"/>
  <c r="H76" i="2"/>
  <c r="B76" i="2"/>
  <c r="K76" i="2" s="1"/>
  <c r="B75" i="2"/>
  <c r="B74" i="2"/>
  <c r="B73" i="2"/>
  <c r="B72" i="2"/>
  <c r="K72" i="2" s="1"/>
  <c r="B71" i="2"/>
  <c r="B70" i="2"/>
  <c r="B69" i="2"/>
  <c r="B68" i="2"/>
  <c r="K68" i="2" s="1"/>
  <c r="B67" i="2"/>
  <c r="B66" i="2"/>
  <c r="B65" i="2"/>
  <c r="B64" i="2"/>
  <c r="K64" i="2" s="1"/>
  <c r="B63" i="2"/>
  <c r="B62" i="2"/>
  <c r="B61" i="2"/>
  <c r="B60" i="2"/>
  <c r="K60" i="2" s="1"/>
  <c r="B59" i="2"/>
  <c r="B58" i="2"/>
  <c r="B57" i="2"/>
  <c r="B56" i="2"/>
  <c r="K56" i="2" s="1"/>
  <c r="B55" i="2"/>
  <c r="B54" i="2"/>
  <c r="B53" i="2"/>
  <c r="B52" i="2"/>
  <c r="K52" i="2" s="1"/>
  <c r="B51" i="2"/>
  <c r="B50" i="2"/>
  <c r="B49" i="2"/>
  <c r="J48" i="2"/>
  <c r="B48" i="2"/>
  <c r="K48" i="2" s="1"/>
  <c r="B47" i="2"/>
  <c r="B46" i="2"/>
  <c r="B45" i="2"/>
  <c r="B44" i="2"/>
  <c r="K44" i="2" s="1"/>
  <c r="B43" i="2"/>
  <c r="B42" i="2"/>
  <c r="B41" i="2"/>
  <c r="B40" i="2"/>
  <c r="K40" i="2" s="1"/>
  <c r="B39" i="2"/>
  <c r="B38" i="2"/>
  <c r="B37" i="2"/>
  <c r="B36" i="2"/>
  <c r="B35" i="2"/>
  <c r="K35" i="2" s="1"/>
  <c r="B34" i="2"/>
  <c r="H34" i="2" s="1"/>
  <c r="B33" i="2"/>
  <c r="I33" i="2" s="1"/>
  <c r="B32" i="2"/>
  <c r="B31" i="2"/>
  <c r="K31" i="2" s="1"/>
  <c r="B30" i="2"/>
  <c r="H30" i="2" s="1"/>
  <c r="B29" i="2"/>
  <c r="I29" i="2" s="1"/>
  <c r="Q28" i="2" a="1"/>
  <c r="Q28" i="2" s="1"/>
  <c r="P28" i="2" a="1"/>
  <c r="P28" i="2" s="1"/>
  <c r="O28" i="2" a="1"/>
  <c r="O28" i="2" s="1"/>
  <c r="N28" i="2" a="1"/>
  <c r="N28" i="2" s="1"/>
  <c r="B28" i="2"/>
  <c r="K28" i="2" s="1"/>
  <c r="Q27" i="2" a="1"/>
  <c r="Q27" i="2" s="1"/>
  <c r="P27" i="2" a="1"/>
  <c r="P27" i="2" s="1"/>
  <c r="O27" i="2" a="1"/>
  <c r="O27" i="2" s="1"/>
  <c r="N27" i="2" a="1"/>
  <c r="N27" i="2" s="1"/>
  <c r="I27" i="2"/>
  <c r="H27" i="2"/>
  <c r="B27" i="2"/>
  <c r="K27" i="2" s="1"/>
  <c r="Q26" i="2" a="1"/>
  <c r="Q26" i="2" s="1"/>
  <c r="P26" i="2" a="1"/>
  <c r="P26" i="2" s="1"/>
  <c r="O26" i="2" a="1"/>
  <c r="O26" i="2" s="1"/>
  <c r="N26" i="2" a="1"/>
  <c r="N26" i="2" s="1"/>
  <c r="B26" i="2"/>
  <c r="K26" i="2" s="1"/>
  <c r="Q25" i="2" a="1"/>
  <c r="Q25" i="2" s="1"/>
  <c r="P25" i="2" a="1"/>
  <c r="P25" i="2" s="1"/>
  <c r="O25" i="2" a="1"/>
  <c r="O25" i="2" s="1"/>
  <c r="N25" i="2" a="1"/>
  <c r="N25" i="2" s="1"/>
  <c r="B25" i="2"/>
  <c r="I25" i="2" s="1"/>
  <c r="Q24" i="2" a="1"/>
  <c r="Q24" i="2" s="1"/>
  <c r="P24" i="2" a="1"/>
  <c r="P24" i="2" s="1"/>
  <c r="O24" i="2" a="1"/>
  <c r="O24" i="2" s="1"/>
  <c r="N24" i="2" a="1"/>
  <c r="N24" i="2" s="1"/>
  <c r="B24" i="2"/>
  <c r="Q23" i="2" a="1"/>
  <c r="Q23" i="2" s="1"/>
  <c r="P23" i="2" a="1"/>
  <c r="P23" i="2" s="1"/>
  <c r="O23" i="2" a="1"/>
  <c r="O23" i="2" s="1"/>
  <c r="N23" i="2" a="1"/>
  <c r="N23" i="2" s="1"/>
  <c r="B23" i="2"/>
  <c r="K23" i="2" s="1"/>
  <c r="Q22" i="2" a="1"/>
  <c r="Q22" i="2" s="1"/>
  <c r="P22" i="2" a="1"/>
  <c r="P22" i="2" s="1"/>
  <c r="O22" i="2" a="1"/>
  <c r="O22" i="2" s="1"/>
  <c r="N22" i="2" a="1"/>
  <c r="N22" i="2" s="1"/>
  <c r="B22" i="2"/>
  <c r="K22" i="2" s="1"/>
  <c r="Q21" i="2" a="1"/>
  <c r="Q21" i="2" s="1"/>
  <c r="P21" i="2" a="1"/>
  <c r="P21" i="2" s="1"/>
  <c r="O21" i="2" a="1"/>
  <c r="O21" i="2" s="1"/>
  <c r="N21" i="2" a="1"/>
  <c r="N21" i="2" s="1"/>
  <c r="B21" i="2"/>
  <c r="H21" i="2" s="1"/>
  <c r="Q20" i="2" a="1"/>
  <c r="Q20" i="2" s="1"/>
  <c r="P20" i="2" a="1"/>
  <c r="P20" i="2" s="1"/>
  <c r="O20" i="2" a="1"/>
  <c r="O20" i="2" s="1"/>
  <c r="N20" i="2" a="1"/>
  <c r="N20" i="2" s="1"/>
  <c r="B20" i="2"/>
  <c r="K20" i="2" s="1"/>
  <c r="Q19" i="2" a="1"/>
  <c r="Q19" i="2" s="1"/>
  <c r="P19" i="2" a="1"/>
  <c r="P19" i="2" s="1"/>
  <c r="O19" i="2" a="1"/>
  <c r="O19" i="2" s="1"/>
  <c r="N19" i="2" a="1"/>
  <c r="N19" i="2" s="1"/>
  <c r="B19" i="2"/>
  <c r="J19" i="2" s="1"/>
  <c r="Q18" i="2" a="1"/>
  <c r="Q18" i="2" s="1"/>
  <c r="P18" i="2" a="1"/>
  <c r="P18" i="2" s="1"/>
  <c r="O18" i="2" a="1"/>
  <c r="O18" i="2" s="1"/>
  <c r="N18" i="2" a="1"/>
  <c r="N18" i="2" s="1"/>
  <c r="B18" i="2"/>
  <c r="I18" i="2" s="1"/>
  <c r="Q17" i="2" a="1"/>
  <c r="Q17" i="2" s="1"/>
  <c r="P17" i="2" a="1"/>
  <c r="P17" i="2" s="1"/>
  <c r="O17" i="2" a="1"/>
  <c r="O17" i="2" s="1"/>
  <c r="N17" i="2" a="1"/>
  <c r="N17" i="2" s="1"/>
  <c r="J17" i="2"/>
  <c r="B17" i="2"/>
  <c r="K17" i="2" s="1"/>
  <c r="Q16" i="2" a="1"/>
  <c r="Q16" i="2" s="1"/>
  <c r="P16" i="2" a="1"/>
  <c r="P16" i="2" s="1"/>
  <c r="O16" i="2" a="1"/>
  <c r="O16" i="2" s="1"/>
  <c r="N16" i="2" a="1"/>
  <c r="N16" i="2" s="1"/>
  <c r="B16" i="2"/>
  <c r="K16" i="2" s="1"/>
  <c r="W15" i="2"/>
  <c r="U15" i="2"/>
  <c r="Q15" i="2" a="1"/>
  <c r="Q15" i="2" s="1"/>
  <c r="P15" i="2" a="1"/>
  <c r="P15" i="2" s="1"/>
  <c r="O15" i="2" a="1"/>
  <c r="O15" i="2" s="1"/>
  <c r="N15" i="2" a="1"/>
  <c r="N15" i="2" s="1"/>
  <c r="B15" i="2"/>
  <c r="J15" i="2" s="1"/>
  <c r="Q14" i="2" a="1"/>
  <c r="Q14" i="2" s="1"/>
  <c r="P14" i="2" a="1"/>
  <c r="P14" i="2" s="1"/>
  <c r="O14" i="2" a="1"/>
  <c r="O14" i="2" s="1"/>
  <c r="N14" i="2" a="1"/>
  <c r="N14" i="2" s="1"/>
  <c r="B14" i="2"/>
  <c r="K14" i="2" s="1"/>
  <c r="Q13" i="2" a="1"/>
  <c r="Q13" i="2" s="1"/>
  <c r="P13" i="2" a="1"/>
  <c r="P13" i="2" s="1"/>
  <c r="O13" i="2" a="1"/>
  <c r="O13" i="2" s="1"/>
  <c r="N13" i="2" a="1"/>
  <c r="N13" i="2" s="1"/>
  <c r="B13" i="2"/>
  <c r="H13" i="2" s="1"/>
  <c r="Q12" i="2" a="1"/>
  <c r="Q12" i="2" s="1"/>
  <c r="P12" i="2" a="1"/>
  <c r="P12" i="2" s="1"/>
  <c r="O12" i="2" a="1"/>
  <c r="O12" i="2" s="1"/>
  <c r="N12" i="2" a="1"/>
  <c r="N12" i="2" s="1"/>
  <c r="B12" i="2"/>
  <c r="J12" i="2" s="1"/>
  <c r="Q11" i="2" a="1"/>
  <c r="Q11" i="2" s="1"/>
  <c r="P11" i="2" a="1"/>
  <c r="P11" i="2" s="1"/>
  <c r="O11" i="2" a="1"/>
  <c r="O11" i="2" s="1"/>
  <c r="N11" i="2" a="1"/>
  <c r="N11" i="2" s="1"/>
  <c r="B11" i="2"/>
  <c r="K11" i="2" s="1"/>
  <c r="Q10" i="2" a="1"/>
  <c r="Q10" i="2" s="1"/>
  <c r="P10" i="2" a="1"/>
  <c r="P10" i="2" s="1"/>
  <c r="O10" i="2" a="1"/>
  <c r="O10" i="2" s="1"/>
  <c r="N10" i="2" a="1"/>
  <c r="N10" i="2" s="1"/>
  <c r="B10" i="2"/>
  <c r="K10" i="2" s="1"/>
  <c r="U9" i="2"/>
  <c r="W9" i="2" s="1"/>
  <c r="Q9" i="2" a="1"/>
  <c r="Q9" i="2" s="1"/>
  <c r="P9" i="2" a="1"/>
  <c r="P9" i="2" s="1"/>
  <c r="O9" i="2" a="1"/>
  <c r="O9" i="2" s="1"/>
  <c r="N9" i="2" a="1"/>
  <c r="N9" i="2" s="1"/>
  <c r="B9" i="2"/>
  <c r="K9" i="2" s="1"/>
  <c r="Q8" i="2" a="1"/>
  <c r="Q8" i="2" s="1"/>
  <c r="P8" i="2" a="1"/>
  <c r="P8" i="2" s="1"/>
  <c r="O8" i="2" a="1"/>
  <c r="O8" i="2" s="1"/>
  <c r="N8" i="2" a="1"/>
  <c r="N8" i="2" s="1"/>
  <c r="B8" i="2"/>
  <c r="K8" i="2" s="1"/>
  <c r="Q7" i="2" a="1"/>
  <c r="Q7" i="2" s="1"/>
  <c r="P7" i="2" a="1"/>
  <c r="P7" i="2" s="1"/>
  <c r="O7" i="2" a="1"/>
  <c r="O7" i="2" s="1"/>
  <c r="N7" i="2" a="1"/>
  <c r="N7" i="2" s="1"/>
  <c r="B7" i="2"/>
  <c r="I7" i="2" s="1"/>
  <c r="Q6" i="2" a="1"/>
  <c r="Q6" i="2" s="1"/>
  <c r="P6" i="2" a="1"/>
  <c r="P6" i="2" s="1"/>
  <c r="O6" i="2" a="1"/>
  <c r="O6" i="2" s="1"/>
  <c r="N6" i="2" a="1"/>
  <c r="N6" i="2" s="1"/>
  <c r="B6" i="2"/>
  <c r="J6" i="2" s="1"/>
  <c r="W18" i="2"/>
  <c r="W19" i="2" s="1"/>
  <c r="Q5" i="2" a="1"/>
  <c r="Q5" i="2" s="1"/>
  <c r="P5" i="2" a="1"/>
  <c r="P5" i="2" s="1"/>
  <c r="O5" i="2" a="1"/>
  <c r="O5" i="2" s="1"/>
  <c r="N5" i="2" a="1"/>
  <c r="N5" i="2" s="1"/>
  <c r="B5" i="2"/>
  <c r="K5" i="2" s="1"/>
  <c r="W4" i="2"/>
  <c r="W10" i="2" s="1"/>
  <c r="V4" i="2"/>
  <c r="V10" i="2" s="1"/>
  <c r="U4" i="2"/>
  <c r="U10" i="2" s="1"/>
  <c r="T4" i="2"/>
  <c r="T10" i="2" s="1"/>
  <c r="Q4" i="2" a="1"/>
  <c r="Q4" i="2" s="1"/>
  <c r="P4" i="2" a="1"/>
  <c r="P4" i="2" s="1"/>
  <c r="O4" i="2" a="1"/>
  <c r="O4" i="2" s="1"/>
  <c r="N4" i="2" a="1"/>
  <c r="N4" i="2" s="1"/>
  <c r="B4" i="2"/>
  <c r="K4" i="2" s="1"/>
  <c r="W3" i="2"/>
  <c r="V3" i="2"/>
  <c r="U3" i="2"/>
  <c r="T3" i="2"/>
  <c r="Q3" i="2" a="1"/>
  <c r="Q3" i="2" s="1"/>
  <c r="P3" i="2" a="1"/>
  <c r="P3" i="2" s="1"/>
  <c r="O3" i="2" a="1"/>
  <c r="O3" i="2" s="1"/>
  <c r="N3" i="2"/>
  <c r="J13" i="2" l="1"/>
  <c r="H60" i="2"/>
  <c r="J80" i="2"/>
  <c r="I108" i="2"/>
  <c r="I11" i="2"/>
  <c r="I20" i="2"/>
  <c r="J22" i="2"/>
  <c r="H31" i="2"/>
  <c r="I60" i="2"/>
  <c r="J108" i="2"/>
  <c r="U18" i="2"/>
  <c r="U19" i="2" s="1"/>
  <c r="J14" i="2"/>
  <c r="I17" i="2"/>
  <c r="J20" i="2"/>
  <c r="J60" i="2"/>
  <c r="H9" i="2"/>
  <c r="J11" i="2"/>
  <c r="H26" i="2"/>
  <c r="I30" i="2"/>
  <c r="I31" i="2"/>
  <c r="J33" i="2"/>
  <c r="H44" i="2"/>
  <c r="J52" i="2"/>
  <c r="I64" i="2"/>
  <c r="I76" i="2"/>
  <c r="H92" i="2"/>
  <c r="J100" i="2"/>
  <c r="I112" i="2"/>
  <c r="I9" i="2"/>
  <c r="H14" i="2"/>
  <c r="H23" i="2"/>
  <c r="J30" i="2"/>
  <c r="J31" i="2"/>
  <c r="I44" i="2"/>
  <c r="J64" i="2"/>
  <c r="I80" i="2"/>
  <c r="I92" i="2"/>
  <c r="J112" i="2"/>
  <c r="H4" i="2"/>
  <c r="I5" i="2"/>
  <c r="J9" i="2"/>
  <c r="H11" i="2"/>
  <c r="I14" i="2"/>
  <c r="H20" i="2"/>
  <c r="I23" i="2"/>
  <c r="J25" i="2"/>
  <c r="I48" i="2"/>
  <c r="J68" i="2"/>
  <c r="I96" i="2"/>
  <c r="V11" i="2"/>
  <c r="T11" i="2"/>
  <c r="I4" i="2"/>
  <c r="H8" i="2"/>
  <c r="H10" i="2"/>
  <c r="H16" i="2"/>
  <c r="J21" i="2"/>
  <c r="I26" i="2"/>
  <c r="H35" i="2"/>
  <c r="H40" i="2"/>
  <c r="H56" i="2"/>
  <c r="H72" i="2"/>
  <c r="H88" i="2"/>
  <c r="H104" i="2"/>
  <c r="H120" i="2"/>
  <c r="J4" i="2"/>
  <c r="H5" i="2"/>
  <c r="J7" i="2"/>
  <c r="I8" i="2"/>
  <c r="I10" i="2"/>
  <c r="I16" i="2"/>
  <c r="K21" i="2"/>
  <c r="H22" i="2"/>
  <c r="J26" i="2"/>
  <c r="J29" i="2"/>
  <c r="I34" i="2"/>
  <c r="I35" i="2"/>
  <c r="I40" i="2"/>
  <c r="J44" i="2"/>
  <c r="H52" i="2"/>
  <c r="I56" i="2"/>
  <c r="H68" i="2"/>
  <c r="I72" i="2"/>
  <c r="J76" i="2"/>
  <c r="H84" i="2"/>
  <c r="I88" i="2"/>
  <c r="J92" i="2"/>
  <c r="H100" i="2"/>
  <c r="I104" i="2"/>
  <c r="H116" i="2"/>
  <c r="I120" i="2"/>
  <c r="J8" i="2"/>
  <c r="J10" i="2"/>
  <c r="I13" i="2"/>
  <c r="J16" i="2"/>
  <c r="H17" i="2"/>
  <c r="J18" i="2"/>
  <c r="I22" i="2"/>
  <c r="J34" i="2"/>
  <c r="J35" i="2"/>
  <c r="J40" i="2"/>
  <c r="H48" i="2"/>
  <c r="I52" i="2"/>
  <c r="J56" i="2"/>
  <c r="H64" i="2"/>
  <c r="I68" i="2"/>
  <c r="J72" i="2"/>
  <c r="H80" i="2"/>
  <c r="I84" i="2"/>
  <c r="J88" i="2"/>
  <c r="H96" i="2"/>
  <c r="I100" i="2"/>
  <c r="J104" i="2"/>
  <c r="H112" i="2"/>
  <c r="I116" i="2"/>
  <c r="J120" i="2"/>
  <c r="W11" i="2"/>
  <c r="U11" i="2"/>
  <c r="K12" i="2"/>
  <c r="K19" i="2"/>
  <c r="H12" i="2"/>
  <c r="T12" i="2"/>
  <c r="H15" i="2"/>
  <c r="K18" i="2"/>
  <c r="H19" i="2"/>
  <c r="J24" i="2"/>
  <c r="I24" i="2"/>
  <c r="H24" i="2"/>
  <c r="J32" i="2"/>
  <c r="I32" i="2"/>
  <c r="H32" i="2"/>
  <c r="J37" i="2"/>
  <c r="K37" i="2"/>
  <c r="I37" i="2"/>
  <c r="H37" i="2"/>
  <c r="I42" i="2"/>
  <c r="K42" i="2"/>
  <c r="J42" i="2"/>
  <c r="H42" i="2"/>
  <c r="H47" i="2"/>
  <c r="K47" i="2"/>
  <c r="J47" i="2"/>
  <c r="I47" i="2"/>
  <c r="J53" i="2"/>
  <c r="K53" i="2"/>
  <c r="I53" i="2"/>
  <c r="H53" i="2"/>
  <c r="I58" i="2"/>
  <c r="K58" i="2"/>
  <c r="J58" i="2"/>
  <c r="H58" i="2"/>
  <c r="H63" i="2"/>
  <c r="K63" i="2"/>
  <c r="J63" i="2"/>
  <c r="I63" i="2"/>
  <c r="J69" i="2"/>
  <c r="K69" i="2"/>
  <c r="I69" i="2"/>
  <c r="H69" i="2"/>
  <c r="I74" i="2"/>
  <c r="K74" i="2"/>
  <c r="J74" i="2"/>
  <c r="H74" i="2"/>
  <c r="H79" i="2"/>
  <c r="K79" i="2"/>
  <c r="J79" i="2"/>
  <c r="I79" i="2"/>
  <c r="J85" i="2"/>
  <c r="K85" i="2"/>
  <c r="I85" i="2"/>
  <c r="H85" i="2"/>
  <c r="I90" i="2"/>
  <c r="K90" i="2"/>
  <c r="J90" i="2"/>
  <c r="H90" i="2"/>
  <c r="H95" i="2"/>
  <c r="K95" i="2"/>
  <c r="J95" i="2"/>
  <c r="I95" i="2"/>
  <c r="J101" i="2"/>
  <c r="K101" i="2"/>
  <c r="I101" i="2"/>
  <c r="H101" i="2"/>
  <c r="I106" i="2"/>
  <c r="K106" i="2"/>
  <c r="J106" i="2"/>
  <c r="H106" i="2"/>
  <c r="H111" i="2"/>
  <c r="K111" i="2"/>
  <c r="J111" i="2"/>
  <c r="I111" i="2"/>
  <c r="J117" i="2"/>
  <c r="K117" i="2"/>
  <c r="I117" i="2"/>
  <c r="H117" i="2"/>
  <c r="K15" i="2"/>
  <c r="K36" i="2"/>
  <c r="J36" i="2"/>
  <c r="I36" i="2"/>
  <c r="H36" i="2"/>
  <c r="J41" i="2"/>
  <c r="K41" i="2"/>
  <c r="I41" i="2"/>
  <c r="H41" i="2"/>
  <c r="H51" i="2"/>
  <c r="K51" i="2"/>
  <c r="J51" i="2"/>
  <c r="I51" i="2"/>
  <c r="J57" i="2"/>
  <c r="K57" i="2"/>
  <c r="I57" i="2"/>
  <c r="H57" i="2"/>
  <c r="K7" i="2"/>
  <c r="J5" i="2"/>
  <c r="I6" i="2"/>
  <c r="H7" i="2"/>
  <c r="I12" i="2"/>
  <c r="K13" i="2"/>
  <c r="I15" i="2"/>
  <c r="H18" i="2"/>
  <c r="I19" i="2"/>
  <c r="K24" i="2"/>
  <c r="K32" i="2"/>
  <c r="I38" i="2"/>
  <c r="K38" i="2"/>
  <c r="J38" i="2"/>
  <c r="H38" i="2"/>
  <c r="H43" i="2"/>
  <c r="K43" i="2"/>
  <c r="J43" i="2"/>
  <c r="I43" i="2"/>
  <c r="J49" i="2"/>
  <c r="K49" i="2"/>
  <c r="I49" i="2"/>
  <c r="H49" i="2"/>
  <c r="I54" i="2"/>
  <c r="K54" i="2"/>
  <c r="J54" i="2"/>
  <c r="H54" i="2"/>
  <c r="H59" i="2"/>
  <c r="K59" i="2"/>
  <c r="J59" i="2"/>
  <c r="I59" i="2"/>
  <c r="J65" i="2"/>
  <c r="K65" i="2"/>
  <c r="I65" i="2"/>
  <c r="H65" i="2"/>
  <c r="I70" i="2"/>
  <c r="K70" i="2"/>
  <c r="J70" i="2"/>
  <c r="H70" i="2"/>
  <c r="H75" i="2"/>
  <c r="K75" i="2"/>
  <c r="J75" i="2"/>
  <c r="I75" i="2"/>
  <c r="J81" i="2"/>
  <c r="K81" i="2"/>
  <c r="I81" i="2"/>
  <c r="H81" i="2"/>
  <c r="I86" i="2"/>
  <c r="K86" i="2"/>
  <c r="J86" i="2"/>
  <c r="H86" i="2"/>
  <c r="H91" i="2"/>
  <c r="K91" i="2"/>
  <c r="J91" i="2"/>
  <c r="I91" i="2"/>
  <c r="J97" i="2"/>
  <c r="K97" i="2"/>
  <c r="I97" i="2"/>
  <c r="H97" i="2"/>
  <c r="I102" i="2"/>
  <c r="K102" i="2"/>
  <c r="J102" i="2"/>
  <c r="H102" i="2"/>
  <c r="H107" i="2"/>
  <c r="K107" i="2"/>
  <c r="J107" i="2"/>
  <c r="I107" i="2"/>
  <c r="J113" i="2"/>
  <c r="K113" i="2"/>
  <c r="I113" i="2"/>
  <c r="H113" i="2"/>
  <c r="I118" i="2"/>
  <c r="K118" i="2"/>
  <c r="J118" i="2"/>
  <c r="H118" i="2"/>
  <c r="K6" i="2"/>
  <c r="J28" i="2"/>
  <c r="I28" i="2"/>
  <c r="H28" i="2"/>
  <c r="I46" i="2"/>
  <c r="K46" i="2"/>
  <c r="J46" i="2"/>
  <c r="H46" i="2"/>
  <c r="I62" i="2"/>
  <c r="K62" i="2"/>
  <c r="J62" i="2"/>
  <c r="H62" i="2"/>
  <c r="H67" i="2"/>
  <c r="K67" i="2"/>
  <c r="J67" i="2"/>
  <c r="I67" i="2"/>
  <c r="J73" i="2"/>
  <c r="K73" i="2"/>
  <c r="I73" i="2"/>
  <c r="H73" i="2"/>
  <c r="I78" i="2"/>
  <c r="K78" i="2"/>
  <c r="J78" i="2"/>
  <c r="H78" i="2"/>
  <c r="H83" i="2"/>
  <c r="K83" i="2"/>
  <c r="J83" i="2"/>
  <c r="I83" i="2"/>
  <c r="J89" i="2"/>
  <c r="K89" i="2"/>
  <c r="I89" i="2"/>
  <c r="H89" i="2"/>
  <c r="I94" i="2"/>
  <c r="K94" i="2"/>
  <c r="J94" i="2"/>
  <c r="H94" i="2"/>
  <c r="H99" i="2"/>
  <c r="K99" i="2"/>
  <c r="J99" i="2"/>
  <c r="I99" i="2"/>
  <c r="J105" i="2"/>
  <c r="K105" i="2"/>
  <c r="I105" i="2"/>
  <c r="H105" i="2"/>
  <c r="I110" i="2"/>
  <c r="K110" i="2"/>
  <c r="J110" i="2"/>
  <c r="H110" i="2"/>
  <c r="H115" i="2"/>
  <c r="K115" i="2"/>
  <c r="J115" i="2"/>
  <c r="I115" i="2"/>
  <c r="H6" i="2"/>
  <c r="I21" i="2"/>
  <c r="H39" i="2"/>
  <c r="K39" i="2"/>
  <c r="J39" i="2"/>
  <c r="I39" i="2"/>
  <c r="J45" i="2"/>
  <c r="K45" i="2"/>
  <c r="I45" i="2"/>
  <c r="H45" i="2"/>
  <c r="I50" i="2"/>
  <c r="K50" i="2"/>
  <c r="J50" i="2"/>
  <c r="H50" i="2"/>
  <c r="H55" i="2"/>
  <c r="K55" i="2"/>
  <c r="J55" i="2"/>
  <c r="I55" i="2"/>
  <c r="J61" i="2"/>
  <c r="K61" i="2"/>
  <c r="I61" i="2"/>
  <c r="H61" i="2"/>
  <c r="I66" i="2"/>
  <c r="K66" i="2"/>
  <c r="J66" i="2"/>
  <c r="H66" i="2"/>
  <c r="H71" i="2"/>
  <c r="K71" i="2"/>
  <c r="J71" i="2"/>
  <c r="I71" i="2"/>
  <c r="J77" i="2"/>
  <c r="K77" i="2"/>
  <c r="I77" i="2"/>
  <c r="H77" i="2"/>
  <c r="I82" i="2"/>
  <c r="K82" i="2"/>
  <c r="J82" i="2"/>
  <c r="H82" i="2"/>
  <c r="H87" i="2"/>
  <c r="K87" i="2"/>
  <c r="J87" i="2"/>
  <c r="I87" i="2"/>
  <c r="J93" i="2"/>
  <c r="K93" i="2"/>
  <c r="I93" i="2"/>
  <c r="H93" i="2"/>
  <c r="I98" i="2"/>
  <c r="K98" i="2"/>
  <c r="J98" i="2"/>
  <c r="H98" i="2"/>
  <c r="H103" i="2"/>
  <c r="K103" i="2"/>
  <c r="J103" i="2"/>
  <c r="I103" i="2"/>
  <c r="J109" i="2"/>
  <c r="K109" i="2"/>
  <c r="I109" i="2"/>
  <c r="H109" i="2"/>
  <c r="I114" i="2"/>
  <c r="K114" i="2"/>
  <c r="J114" i="2"/>
  <c r="H114" i="2"/>
  <c r="H119" i="2"/>
  <c r="K119" i="2"/>
  <c r="J119" i="2"/>
  <c r="I119" i="2"/>
  <c r="K25" i="2"/>
  <c r="K29" i="2"/>
  <c r="K33" i="2"/>
  <c r="J23" i="2"/>
  <c r="H25" i="2"/>
  <c r="J27" i="2"/>
  <c r="H29" i="2"/>
  <c r="K30" i="2"/>
  <c r="H33" i="2"/>
  <c r="K34" i="2"/>
  <c r="T5" i="1"/>
  <c r="U18" i="1" s="1"/>
  <c r="U19" i="1" s="1"/>
  <c r="T13" i="2" l="1"/>
  <c r="W13" i="2"/>
  <c r="V13" i="2"/>
  <c r="U13" i="2"/>
  <c r="W4" i="1"/>
  <c r="V4" i="1"/>
  <c r="U4" i="1"/>
  <c r="T4" i="1"/>
  <c r="W3" i="1"/>
  <c r="V3" i="1"/>
  <c r="U3" i="1"/>
  <c r="T3" i="1"/>
  <c r="U9" i="1" l="1"/>
  <c r="Q28" i="1" l="1" a="1"/>
  <c r="Q28" i="1" s="1"/>
  <c r="Q4" i="1" a="1"/>
  <c r="Q4" i="1" s="1"/>
  <c r="P4" i="1" a="1"/>
  <c r="P4" i="1" s="1"/>
  <c r="B5" i="1"/>
  <c r="H5" i="1" s="1"/>
  <c r="B4" i="1"/>
  <c r="K4" i="1" s="1"/>
  <c r="B6" i="1"/>
  <c r="H6" i="1" s="1"/>
  <c r="B7" i="1"/>
  <c r="K7" i="1" s="1"/>
  <c r="B8" i="1"/>
  <c r="B9" i="1"/>
  <c r="H9" i="1" s="1"/>
  <c r="B10" i="1"/>
  <c r="H10" i="1" s="1"/>
  <c r="B11" i="1"/>
  <c r="B12" i="1"/>
  <c r="B13" i="1"/>
  <c r="H13" i="1" s="1"/>
  <c r="B14" i="1"/>
  <c r="H14" i="1" s="1"/>
  <c r="B15" i="1"/>
  <c r="K15" i="1" s="1"/>
  <c r="B16" i="1"/>
  <c r="B17" i="1"/>
  <c r="H17" i="1" s="1"/>
  <c r="B18" i="1"/>
  <c r="H18" i="1" s="1"/>
  <c r="B19" i="1"/>
  <c r="B20" i="1"/>
  <c r="B21" i="1"/>
  <c r="H21" i="1" s="1"/>
  <c r="B22" i="1"/>
  <c r="H22" i="1" s="1"/>
  <c r="B23" i="1"/>
  <c r="K23" i="1" s="1"/>
  <c r="B24" i="1"/>
  <c r="B25" i="1"/>
  <c r="H25" i="1" s="1"/>
  <c r="B26" i="1"/>
  <c r="H26" i="1" s="1"/>
  <c r="B27" i="1"/>
  <c r="B28" i="1"/>
  <c r="B29" i="1"/>
  <c r="H29" i="1" s="1"/>
  <c r="B30" i="1"/>
  <c r="H30" i="1" s="1"/>
  <c r="B31" i="1"/>
  <c r="K31" i="1" s="1"/>
  <c r="B32" i="1"/>
  <c r="B33" i="1"/>
  <c r="H33" i="1" s="1"/>
  <c r="B34" i="1"/>
  <c r="H34" i="1" s="1"/>
  <c r="B35" i="1"/>
  <c r="B36" i="1"/>
  <c r="J36" i="1" s="1"/>
  <c r="B37" i="1"/>
  <c r="H37" i="1" s="1"/>
  <c r="B38" i="1"/>
  <c r="H38" i="1" s="1"/>
  <c r="B39" i="1"/>
  <c r="B40" i="1"/>
  <c r="B41" i="1"/>
  <c r="H41" i="1" s="1"/>
  <c r="B42" i="1"/>
  <c r="H42" i="1" s="1"/>
  <c r="B43" i="1"/>
  <c r="B44" i="1"/>
  <c r="B45" i="1"/>
  <c r="H45" i="1" s="1"/>
  <c r="B46" i="1"/>
  <c r="H46" i="1" s="1"/>
  <c r="B47" i="1"/>
  <c r="B48" i="1"/>
  <c r="J48" i="1" s="1"/>
  <c r="B49" i="1"/>
  <c r="H49" i="1" s="1"/>
  <c r="B50" i="1"/>
  <c r="H50" i="1" s="1"/>
  <c r="B51" i="1"/>
  <c r="B52" i="1"/>
  <c r="B53" i="1"/>
  <c r="H53" i="1" s="1"/>
  <c r="B54" i="1"/>
  <c r="H54" i="1" s="1"/>
  <c r="B55" i="1"/>
  <c r="B56" i="1"/>
  <c r="J56" i="1" s="1"/>
  <c r="B57" i="1"/>
  <c r="H57" i="1" s="1"/>
  <c r="B58" i="1"/>
  <c r="H58" i="1" s="1"/>
  <c r="B59" i="1"/>
  <c r="B60" i="1"/>
  <c r="B61" i="1"/>
  <c r="H61" i="1" s="1"/>
  <c r="B62" i="1"/>
  <c r="H62" i="1" s="1"/>
  <c r="B63" i="1"/>
  <c r="B64" i="1"/>
  <c r="J64" i="1" s="1"/>
  <c r="B65" i="1"/>
  <c r="H65" i="1" s="1"/>
  <c r="B66" i="1"/>
  <c r="H66" i="1" s="1"/>
  <c r="B67" i="1"/>
  <c r="B68" i="1"/>
  <c r="B69" i="1"/>
  <c r="H69" i="1" s="1"/>
  <c r="B70" i="1"/>
  <c r="H70" i="1" s="1"/>
  <c r="B71" i="1"/>
  <c r="B72" i="1"/>
  <c r="B73" i="1"/>
  <c r="H73" i="1" s="1"/>
  <c r="B74" i="1"/>
  <c r="H74" i="1" s="1"/>
  <c r="B75" i="1"/>
  <c r="B76" i="1"/>
  <c r="B77" i="1"/>
  <c r="H77" i="1" s="1"/>
  <c r="B78" i="1"/>
  <c r="H78" i="1" s="1"/>
  <c r="B79" i="1"/>
  <c r="I79" i="1" s="1"/>
  <c r="B80" i="1"/>
  <c r="I80" i="1" s="1"/>
  <c r="B81" i="1"/>
  <c r="I81" i="1" s="1"/>
  <c r="B82" i="1"/>
  <c r="B83" i="1"/>
  <c r="I83" i="1" s="1"/>
  <c r="B84" i="1"/>
  <c r="I84" i="1" s="1"/>
  <c r="B85" i="1"/>
  <c r="I85" i="1" s="1"/>
  <c r="B86" i="1"/>
  <c r="B87" i="1"/>
  <c r="I87" i="1" s="1"/>
  <c r="B88" i="1"/>
  <c r="I88" i="1" s="1"/>
  <c r="B89" i="1"/>
  <c r="I89" i="1" s="1"/>
  <c r="B90" i="1"/>
  <c r="B91" i="1"/>
  <c r="I91" i="1" s="1"/>
  <c r="B92" i="1"/>
  <c r="I92" i="1" s="1"/>
  <c r="B93" i="1"/>
  <c r="I93" i="1" s="1"/>
  <c r="B94" i="1"/>
  <c r="B95" i="1"/>
  <c r="I95" i="1" s="1"/>
  <c r="B96" i="1"/>
  <c r="I96" i="1" s="1"/>
  <c r="B97" i="1"/>
  <c r="I97" i="1" s="1"/>
  <c r="B98" i="1"/>
  <c r="B99" i="1"/>
  <c r="I99" i="1" s="1"/>
  <c r="B100" i="1"/>
  <c r="I100" i="1" s="1"/>
  <c r="B101" i="1"/>
  <c r="I101" i="1" s="1"/>
  <c r="B102" i="1"/>
  <c r="B103" i="1"/>
  <c r="I103" i="1" s="1"/>
  <c r="B104" i="1"/>
  <c r="I104" i="1" s="1"/>
  <c r="B105" i="1"/>
  <c r="I105" i="1" s="1"/>
  <c r="B106" i="1"/>
  <c r="H106" i="1" s="1"/>
  <c r="B107" i="1"/>
  <c r="I107" i="1" s="1"/>
  <c r="B108" i="1"/>
  <c r="I108" i="1" s="1"/>
  <c r="B109" i="1"/>
  <c r="I109" i="1" s="1"/>
  <c r="B110" i="1"/>
  <c r="B111" i="1"/>
  <c r="I111" i="1" s="1"/>
  <c r="B112" i="1"/>
  <c r="I112" i="1" s="1"/>
  <c r="B113" i="1"/>
  <c r="I113" i="1" s="1"/>
  <c r="B114" i="1"/>
  <c r="B115" i="1"/>
  <c r="I115" i="1" s="1"/>
  <c r="B116" i="1"/>
  <c r="I116" i="1" s="1"/>
  <c r="B117" i="1"/>
  <c r="I117" i="1" s="1"/>
  <c r="B118" i="1"/>
  <c r="H118" i="1" s="1"/>
  <c r="B119" i="1"/>
  <c r="I119" i="1" s="1"/>
  <c r="B120" i="1"/>
  <c r="I120" i="1" s="1"/>
  <c r="H108" i="1" l="1"/>
  <c r="K84" i="1"/>
  <c r="J119" i="1"/>
  <c r="H99" i="1"/>
  <c r="H83" i="1"/>
  <c r="K87" i="1"/>
  <c r="K103" i="1"/>
  <c r="J111" i="1"/>
  <c r="K95" i="1"/>
  <c r="H116" i="1"/>
  <c r="K92" i="1"/>
  <c r="H113" i="1"/>
  <c r="K100" i="1"/>
  <c r="H91" i="1"/>
  <c r="K79" i="1"/>
  <c r="K120" i="1"/>
  <c r="H119" i="1"/>
  <c r="K115" i="1"/>
  <c r="K112" i="1"/>
  <c r="H111" i="1"/>
  <c r="K107" i="1"/>
  <c r="H105" i="1"/>
  <c r="J103" i="1"/>
  <c r="H100" i="1"/>
  <c r="H97" i="1"/>
  <c r="J95" i="1"/>
  <c r="H92" i="1"/>
  <c r="H89" i="1"/>
  <c r="J87" i="1"/>
  <c r="H84" i="1"/>
  <c r="H81" i="1"/>
  <c r="J79" i="1"/>
  <c r="H120" i="1"/>
  <c r="H117" i="1"/>
  <c r="J115" i="1"/>
  <c r="H112" i="1"/>
  <c r="H109" i="1"/>
  <c r="J107" i="1"/>
  <c r="K104" i="1"/>
  <c r="H103" i="1"/>
  <c r="K99" i="1"/>
  <c r="K96" i="1"/>
  <c r="H95" i="1"/>
  <c r="K91" i="1"/>
  <c r="K88" i="1"/>
  <c r="H87" i="1"/>
  <c r="K83" i="1"/>
  <c r="K80" i="1"/>
  <c r="H79" i="1"/>
  <c r="K119" i="1"/>
  <c r="K116" i="1"/>
  <c r="H115" i="1"/>
  <c r="K111" i="1"/>
  <c r="K108" i="1"/>
  <c r="H107" i="1"/>
  <c r="H104" i="1"/>
  <c r="H101" i="1"/>
  <c r="J99" i="1"/>
  <c r="H96" i="1"/>
  <c r="H93" i="1"/>
  <c r="J91" i="1"/>
  <c r="H88" i="1"/>
  <c r="H85" i="1"/>
  <c r="J83" i="1"/>
  <c r="H80" i="1"/>
  <c r="I114" i="1"/>
  <c r="J114" i="1"/>
  <c r="K114" i="1"/>
  <c r="I110" i="1"/>
  <c r="J110" i="1"/>
  <c r="K110" i="1"/>
  <c r="I102" i="1"/>
  <c r="J102" i="1"/>
  <c r="K102" i="1"/>
  <c r="I98" i="1"/>
  <c r="J98" i="1"/>
  <c r="K98" i="1"/>
  <c r="I94" i="1"/>
  <c r="J94" i="1"/>
  <c r="K94" i="1"/>
  <c r="I90" i="1"/>
  <c r="J90" i="1"/>
  <c r="K90" i="1"/>
  <c r="I86" i="1"/>
  <c r="J86" i="1"/>
  <c r="K86" i="1"/>
  <c r="H86" i="1"/>
  <c r="I82" i="1"/>
  <c r="J82" i="1"/>
  <c r="K82" i="1"/>
  <c r="H82" i="1"/>
  <c r="H110" i="1"/>
  <c r="H94" i="1"/>
  <c r="H114" i="1"/>
  <c r="H98" i="1"/>
  <c r="H102" i="1"/>
  <c r="H90" i="1"/>
  <c r="I118" i="1"/>
  <c r="J118" i="1"/>
  <c r="K118" i="1"/>
  <c r="I106" i="1"/>
  <c r="J106" i="1"/>
  <c r="K106" i="1"/>
  <c r="K105" i="1"/>
  <c r="K101" i="1"/>
  <c r="K97" i="1"/>
  <c r="K89" i="1"/>
  <c r="J105" i="1"/>
  <c r="K117" i="1"/>
  <c r="K113" i="1"/>
  <c r="K109" i="1"/>
  <c r="K93" i="1"/>
  <c r="K85" i="1"/>
  <c r="K81" i="1"/>
  <c r="J120" i="1"/>
  <c r="J117" i="1"/>
  <c r="J116" i="1"/>
  <c r="J113" i="1"/>
  <c r="J112" i="1"/>
  <c r="J109" i="1"/>
  <c r="J108" i="1"/>
  <c r="J104" i="1"/>
  <c r="J101" i="1"/>
  <c r="J100" i="1"/>
  <c r="J97" i="1"/>
  <c r="J96" i="1"/>
  <c r="J93" i="1"/>
  <c r="J92" i="1"/>
  <c r="J89" i="1"/>
  <c r="J88" i="1"/>
  <c r="J85" i="1"/>
  <c r="J84" i="1"/>
  <c r="J81" i="1"/>
  <c r="J80" i="1"/>
  <c r="J37" i="1"/>
  <c r="J69" i="1"/>
  <c r="K25" i="1"/>
  <c r="J65" i="1"/>
  <c r="J49" i="1"/>
  <c r="J33" i="1"/>
  <c r="J77" i="1"/>
  <c r="J61" i="1"/>
  <c r="J45" i="1"/>
  <c r="J53" i="1"/>
  <c r="J73" i="1"/>
  <c r="J57" i="1"/>
  <c r="J41" i="1"/>
  <c r="K29" i="1"/>
  <c r="J5" i="1"/>
  <c r="J22" i="1"/>
  <c r="J18" i="1"/>
  <c r="K14" i="1"/>
  <c r="K10" i="1"/>
  <c r="K78" i="1"/>
  <c r="K74" i="1"/>
  <c r="K70" i="1"/>
  <c r="K66" i="1"/>
  <c r="K62" i="1"/>
  <c r="K58" i="1"/>
  <c r="K54" i="1"/>
  <c r="K50" i="1"/>
  <c r="K46" i="1"/>
  <c r="K42" i="1"/>
  <c r="K38" i="1"/>
  <c r="K34" i="1"/>
  <c r="J29" i="1"/>
  <c r="J25" i="1"/>
  <c r="K21" i="1"/>
  <c r="K17" i="1"/>
  <c r="J14" i="1"/>
  <c r="J10" i="1"/>
  <c r="K6" i="1"/>
  <c r="H4" i="1"/>
  <c r="J78" i="1"/>
  <c r="J74" i="1"/>
  <c r="J70" i="1"/>
  <c r="J66" i="1"/>
  <c r="J62" i="1"/>
  <c r="J58" i="1"/>
  <c r="J54" i="1"/>
  <c r="J50" i="1"/>
  <c r="J46" i="1"/>
  <c r="J42" i="1"/>
  <c r="J38" i="1"/>
  <c r="J34" i="1"/>
  <c r="K30" i="1"/>
  <c r="K26" i="1"/>
  <c r="J21" i="1"/>
  <c r="J17" i="1"/>
  <c r="K13" i="1"/>
  <c r="K9" i="1"/>
  <c r="J6" i="1"/>
  <c r="J4" i="1"/>
  <c r="K77" i="1"/>
  <c r="K73" i="1"/>
  <c r="K69" i="1"/>
  <c r="K65" i="1"/>
  <c r="K61" i="1"/>
  <c r="K57" i="1"/>
  <c r="K53" i="1"/>
  <c r="K49" i="1"/>
  <c r="K45" i="1"/>
  <c r="K41" i="1"/>
  <c r="K37" i="1"/>
  <c r="K33" i="1"/>
  <c r="J30" i="1"/>
  <c r="J26" i="1"/>
  <c r="K22" i="1"/>
  <c r="K18" i="1"/>
  <c r="J13" i="1"/>
  <c r="J9" i="1"/>
  <c r="K5" i="1"/>
  <c r="H76" i="1"/>
  <c r="I76" i="1"/>
  <c r="H68" i="1"/>
  <c r="I68" i="1"/>
  <c r="H60" i="1"/>
  <c r="I60" i="1"/>
  <c r="H52" i="1"/>
  <c r="I52" i="1"/>
  <c r="H40" i="1"/>
  <c r="I40" i="1"/>
  <c r="H32" i="1"/>
  <c r="I32" i="1"/>
  <c r="J32" i="1"/>
  <c r="H28" i="1"/>
  <c r="J28" i="1"/>
  <c r="I28" i="1"/>
  <c r="H20" i="1"/>
  <c r="I20" i="1"/>
  <c r="J20" i="1"/>
  <c r="H12" i="1"/>
  <c r="I12" i="1"/>
  <c r="J12" i="1"/>
  <c r="J76" i="1"/>
  <c r="J68" i="1"/>
  <c r="J52" i="1"/>
  <c r="J40" i="1"/>
  <c r="K28" i="1"/>
  <c r="K20" i="1"/>
  <c r="K12" i="1"/>
  <c r="H75" i="1"/>
  <c r="I75" i="1"/>
  <c r="H71" i="1"/>
  <c r="I71" i="1"/>
  <c r="H67" i="1"/>
  <c r="I67" i="1"/>
  <c r="H63" i="1"/>
  <c r="I63" i="1"/>
  <c r="H59" i="1"/>
  <c r="I59" i="1"/>
  <c r="H55" i="1"/>
  <c r="I55" i="1"/>
  <c r="H51" i="1"/>
  <c r="I51" i="1"/>
  <c r="H47" i="1"/>
  <c r="I47" i="1"/>
  <c r="H43" i="1"/>
  <c r="I43" i="1"/>
  <c r="H39" i="1"/>
  <c r="I39" i="1"/>
  <c r="H35" i="1"/>
  <c r="I35" i="1"/>
  <c r="J35" i="1"/>
  <c r="H31" i="1"/>
  <c r="I31" i="1"/>
  <c r="J31" i="1"/>
  <c r="H27" i="1"/>
  <c r="I27" i="1"/>
  <c r="J27" i="1"/>
  <c r="H23" i="1"/>
  <c r="I23" i="1"/>
  <c r="J23" i="1"/>
  <c r="H19" i="1"/>
  <c r="I19" i="1"/>
  <c r="J19" i="1"/>
  <c r="H15" i="1"/>
  <c r="I15" i="1"/>
  <c r="J15" i="1"/>
  <c r="H11" i="1"/>
  <c r="I11" i="1"/>
  <c r="J11" i="1"/>
  <c r="H7" i="1"/>
  <c r="J7" i="1"/>
  <c r="I7" i="1"/>
  <c r="K75" i="1"/>
  <c r="K71" i="1"/>
  <c r="K67" i="1"/>
  <c r="K63" i="1"/>
  <c r="K59" i="1"/>
  <c r="K55" i="1"/>
  <c r="K51" i="1"/>
  <c r="K47" i="1"/>
  <c r="K43" i="1"/>
  <c r="K39" i="1"/>
  <c r="K35" i="1"/>
  <c r="K27" i="1"/>
  <c r="K19" i="1"/>
  <c r="K11" i="1"/>
  <c r="H72" i="1"/>
  <c r="I72" i="1"/>
  <c r="H64" i="1"/>
  <c r="I64" i="1"/>
  <c r="H56" i="1"/>
  <c r="I56" i="1"/>
  <c r="H48" i="1"/>
  <c r="I48" i="1"/>
  <c r="H44" i="1"/>
  <c r="I44" i="1"/>
  <c r="H36" i="1"/>
  <c r="I36" i="1"/>
  <c r="H24" i="1"/>
  <c r="J24" i="1"/>
  <c r="I24" i="1"/>
  <c r="H16" i="1"/>
  <c r="I16" i="1"/>
  <c r="J16" i="1"/>
  <c r="H8" i="1"/>
  <c r="I8" i="1"/>
  <c r="J8" i="1"/>
  <c r="J72" i="1"/>
  <c r="J60" i="1"/>
  <c r="J44" i="1"/>
  <c r="J75" i="1"/>
  <c r="J71" i="1"/>
  <c r="J67" i="1"/>
  <c r="J63" i="1"/>
  <c r="J59" i="1"/>
  <c r="J55" i="1"/>
  <c r="J51" i="1"/>
  <c r="J47" i="1"/>
  <c r="J43" i="1"/>
  <c r="J39" i="1"/>
  <c r="K32" i="1"/>
  <c r="K24" i="1"/>
  <c r="K16" i="1"/>
  <c r="K8" i="1"/>
  <c r="K76" i="1"/>
  <c r="K72" i="1"/>
  <c r="K68" i="1"/>
  <c r="K64" i="1"/>
  <c r="K60" i="1"/>
  <c r="K56" i="1"/>
  <c r="K52" i="1"/>
  <c r="K48" i="1"/>
  <c r="K44" i="1"/>
  <c r="K40" i="1"/>
  <c r="K36" i="1"/>
  <c r="I4" i="1"/>
  <c r="I78" i="1"/>
  <c r="I77" i="1"/>
  <c r="I74" i="1"/>
  <c r="I73" i="1"/>
  <c r="I70" i="1"/>
  <c r="I69" i="1"/>
  <c r="I66" i="1"/>
  <c r="I65" i="1"/>
  <c r="I62" i="1"/>
  <c r="I61" i="1"/>
  <c r="I58" i="1"/>
  <c r="I57" i="1"/>
  <c r="I54" i="1"/>
  <c r="I53" i="1"/>
  <c r="I50" i="1"/>
  <c r="I49" i="1"/>
  <c r="I46" i="1"/>
  <c r="I45" i="1"/>
  <c r="I42" i="1"/>
  <c r="I41" i="1"/>
  <c r="I38" i="1"/>
  <c r="I37" i="1"/>
  <c r="I34" i="1"/>
  <c r="I33" i="1"/>
  <c r="I30" i="1"/>
  <c r="I29" i="1"/>
  <c r="I26" i="1"/>
  <c r="I25" i="1"/>
  <c r="I22" i="1"/>
  <c r="I21" i="1"/>
  <c r="I18" i="1"/>
  <c r="I17" i="1"/>
  <c r="I14" i="1"/>
  <c r="I13" i="1"/>
  <c r="I10" i="1"/>
  <c r="I9" i="1"/>
  <c r="I6" i="1"/>
  <c r="I5" i="1"/>
  <c r="P28" i="1" l="1" a="1"/>
  <c r="P28" i="1" s="1"/>
  <c r="O28" i="1" a="1"/>
  <c r="O28" i="1" s="1"/>
  <c r="N28" i="1" a="1"/>
  <c r="N28" i="1" s="1"/>
  <c r="Q27" i="1" a="1"/>
  <c r="Q27" i="1" s="1"/>
  <c r="P27" i="1" a="1"/>
  <c r="P27" i="1" s="1"/>
  <c r="O27" i="1" a="1"/>
  <c r="O27" i="1" s="1"/>
  <c r="N27" i="1" a="1"/>
  <c r="N27" i="1" s="1"/>
  <c r="Q26" i="1" a="1"/>
  <c r="Q26" i="1" s="1"/>
  <c r="P26" i="1" a="1"/>
  <c r="P26" i="1" s="1"/>
  <c r="O26" i="1" a="1"/>
  <c r="O26" i="1" s="1"/>
  <c r="N26" i="1" a="1"/>
  <c r="N26" i="1" s="1"/>
  <c r="Q25" i="1" a="1"/>
  <c r="Q25" i="1" s="1"/>
  <c r="P25" i="1" a="1"/>
  <c r="P25" i="1" s="1"/>
  <c r="O25" i="1" a="1"/>
  <c r="O25" i="1" s="1"/>
  <c r="N25" i="1" a="1"/>
  <c r="N25" i="1" s="1"/>
  <c r="Q24" i="1" a="1"/>
  <c r="Q24" i="1" s="1"/>
  <c r="P24" i="1" a="1"/>
  <c r="P24" i="1" s="1"/>
  <c r="O24" i="1" a="1"/>
  <c r="O24" i="1" s="1"/>
  <c r="N24" i="1" a="1"/>
  <c r="N24" i="1" s="1"/>
  <c r="Q23" i="1" a="1"/>
  <c r="Q23" i="1" s="1"/>
  <c r="P23" i="1" a="1"/>
  <c r="P23" i="1" s="1"/>
  <c r="O23" i="1" a="1"/>
  <c r="O23" i="1" s="1"/>
  <c r="N23" i="1" a="1"/>
  <c r="N23" i="1" s="1"/>
  <c r="Q22" i="1" a="1"/>
  <c r="Q22" i="1" s="1"/>
  <c r="P22" i="1" a="1"/>
  <c r="P22" i="1" s="1"/>
  <c r="O22" i="1" a="1"/>
  <c r="O22" i="1" s="1"/>
  <c r="N22" i="1" a="1"/>
  <c r="N22" i="1" s="1"/>
  <c r="Q21" i="1" a="1"/>
  <c r="Q21" i="1" s="1"/>
  <c r="P21" i="1" a="1"/>
  <c r="P21" i="1" s="1"/>
  <c r="O21" i="1" a="1"/>
  <c r="O21" i="1" s="1"/>
  <c r="N21" i="1" a="1"/>
  <c r="N21" i="1" s="1"/>
  <c r="Q20" i="1" a="1"/>
  <c r="Q20" i="1" s="1"/>
  <c r="P20" i="1" a="1"/>
  <c r="P20" i="1" s="1"/>
  <c r="O20" i="1" a="1"/>
  <c r="O20" i="1" s="1"/>
  <c r="N20" i="1" a="1"/>
  <c r="N20" i="1" s="1"/>
  <c r="Q19" i="1" a="1"/>
  <c r="Q19" i="1" s="1"/>
  <c r="P19" i="1" a="1"/>
  <c r="P19" i="1" s="1"/>
  <c r="O19" i="1" a="1"/>
  <c r="O19" i="1" s="1"/>
  <c r="N19" i="1" a="1"/>
  <c r="N19" i="1" s="1"/>
  <c r="Q18" i="1" a="1"/>
  <c r="Q18" i="1" s="1"/>
  <c r="P18" i="1" a="1"/>
  <c r="P18" i="1" s="1"/>
  <c r="O18" i="1" a="1"/>
  <c r="O18" i="1" s="1"/>
  <c r="N18" i="1" a="1"/>
  <c r="N18" i="1" s="1"/>
  <c r="Q17" i="1" a="1"/>
  <c r="Q17" i="1" s="1"/>
  <c r="P17" i="1" a="1"/>
  <c r="P17" i="1" s="1"/>
  <c r="O17" i="1" a="1"/>
  <c r="O17" i="1" s="1"/>
  <c r="N17" i="1" a="1"/>
  <c r="N17" i="1" s="1"/>
  <c r="Q16" i="1" a="1"/>
  <c r="Q16" i="1" s="1"/>
  <c r="P16" i="1" a="1"/>
  <c r="P16" i="1" s="1"/>
  <c r="O16" i="1" a="1"/>
  <c r="O16" i="1" s="1"/>
  <c r="N16" i="1" a="1"/>
  <c r="N16" i="1" s="1"/>
  <c r="Q15" i="1" a="1"/>
  <c r="Q15" i="1" s="1"/>
  <c r="P15" i="1" a="1"/>
  <c r="P15" i="1" s="1"/>
  <c r="O15" i="1" a="1"/>
  <c r="O15" i="1" s="1"/>
  <c r="N15" i="1" a="1"/>
  <c r="N15" i="1" s="1"/>
  <c r="Q14" i="1" a="1"/>
  <c r="Q14" i="1" s="1"/>
  <c r="P14" i="1" a="1"/>
  <c r="P14" i="1" s="1"/>
  <c r="O14" i="1" a="1"/>
  <c r="O14" i="1" s="1"/>
  <c r="N14" i="1" a="1"/>
  <c r="N14" i="1" s="1"/>
  <c r="Q13" i="1" a="1"/>
  <c r="Q13" i="1" s="1"/>
  <c r="P13" i="1" a="1"/>
  <c r="P13" i="1" s="1"/>
  <c r="O13" i="1" a="1"/>
  <c r="O13" i="1" s="1"/>
  <c r="N13" i="1" a="1"/>
  <c r="N13" i="1" s="1"/>
  <c r="Q12" i="1" a="1"/>
  <c r="Q12" i="1" s="1"/>
  <c r="P12" i="1" a="1"/>
  <c r="P12" i="1" s="1"/>
  <c r="O12" i="1" a="1"/>
  <c r="O12" i="1" s="1"/>
  <c r="N12" i="1" a="1"/>
  <c r="N12" i="1" s="1"/>
  <c r="Q11" i="1" a="1"/>
  <c r="Q11" i="1" s="1"/>
  <c r="P11" i="1" a="1"/>
  <c r="P11" i="1" s="1"/>
  <c r="O11" i="1" a="1"/>
  <c r="O11" i="1" s="1"/>
  <c r="N11" i="1" a="1"/>
  <c r="N11" i="1" s="1"/>
  <c r="Q10" i="1" a="1"/>
  <c r="Q10" i="1" s="1"/>
  <c r="P10" i="1" a="1"/>
  <c r="P10" i="1" s="1"/>
  <c r="O10" i="1" a="1"/>
  <c r="O10" i="1" s="1"/>
  <c r="N10" i="1" a="1"/>
  <c r="N10" i="1" s="1"/>
  <c r="Q9" i="1" a="1"/>
  <c r="Q9" i="1" s="1"/>
  <c r="P9" i="1" a="1"/>
  <c r="P9" i="1" s="1"/>
  <c r="O9" i="1" a="1"/>
  <c r="O9" i="1" s="1"/>
  <c r="N9" i="1" a="1"/>
  <c r="N9" i="1" s="1"/>
  <c r="Q8" i="1" a="1"/>
  <c r="Q8" i="1" s="1"/>
  <c r="P8" i="1" a="1"/>
  <c r="P8" i="1" s="1"/>
  <c r="O8" i="1" a="1"/>
  <c r="O8" i="1" s="1"/>
  <c r="N8" i="1" a="1"/>
  <c r="N8" i="1" s="1"/>
  <c r="Q7" i="1" a="1"/>
  <c r="Q7" i="1" s="1"/>
  <c r="P7" i="1" a="1"/>
  <c r="P7" i="1" s="1"/>
  <c r="O7" i="1" a="1"/>
  <c r="O7" i="1" s="1"/>
  <c r="N7" i="1" a="1"/>
  <c r="N7" i="1" s="1"/>
  <c r="Q6" i="1" a="1"/>
  <c r="Q6" i="1" s="1"/>
  <c r="P6" i="1" a="1"/>
  <c r="P6" i="1" s="1"/>
  <c r="O6" i="1" a="1"/>
  <c r="O6" i="1" s="1"/>
  <c r="N6" i="1" a="1"/>
  <c r="N6" i="1" s="1"/>
  <c r="Q5" i="1" a="1"/>
  <c r="Q5" i="1" s="1"/>
  <c r="P5" i="1" a="1"/>
  <c r="P5" i="1" s="1"/>
  <c r="O5" i="1" a="1"/>
  <c r="O5" i="1" s="1"/>
  <c r="N5" i="1" a="1"/>
  <c r="N5" i="1" s="1"/>
  <c r="O4" i="1" a="1"/>
  <c r="O4" i="1" s="1"/>
  <c r="N4" i="1" a="1"/>
  <c r="N4" i="1" s="1"/>
  <c r="Q3" i="1" a="1"/>
  <c r="Q3" i="1" s="1"/>
  <c r="P3" i="1" a="1"/>
  <c r="P3" i="1" s="1"/>
  <c r="O3" i="1" a="1"/>
  <c r="O3" i="1" s="1"/>
  <c r="N3" i="1"/>
  <c r="W17" i="1"/>
  <c r="U17" i="1"/>
  <c r="W16" i="1"/>
  <c r="U16" i="1"/>
  <c r="W15" i="1"/>
  <c r="U15" i="1"/>
  <c r="W9" i="1"/>
  <c r="W8" i="1"/>
  <c r="V8" i="1"/>
  <c r="U8" i="1"/>
  <c r="T8" i="1"/>
  <c r="W7" i="1"/>
  <c r="V7" i="1"/>
  <c r="U7" i="1"/>
  <c r="T7" i="1"/>
  <c r="W6" i="1"/>
  <c r="V6" i="1"/>
  <c r="U6" i="1"/>
  <c r="T6" i="1"/>
  <c r="W5" i="1"/>
  <c r="V5" i="1"/>
  <c r="U5" i="1"/>
  <c r="W18" i="1" s="1"/>
  <c r="W10" i="1"/>
  <c r="V10" i="1"/>
  <c r="U10" i="1"/>
  <c r="T10" i="1"/>
  <c r="U20" i="1" l="1"/>
  <c r="W20" i="1"/>
  <c r="T11" i="1"/>
  <c r="U11" i="1"/>
  <c r="W11" i="1"/>
  <c r="W19" i="1"/>
  <c r="V11" i="1"/>
  <c r="T12" i="1"/>
  <c r="V13" i="1" l="1"/>
  <c r="U13" i="1"/>
  <c r="T13" i="1"/>
  <c r="W1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igor mariano</author>
  </authors>
  <commentList>
    <comment ref="H1" authorId="0" shapeId="0" xr:uid="{FB8C9463-795C-41DE-9F34-DF1C11E2F0C6}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Caso em algum momento haja erro na medida ponto a ponto da medida anterior, basta considerar a medida anterior válida. 
</t>
        </r>
        <r>
          <rPr>
            <b/>
            <sz val="9"/>
            <color indexed="81"/>
            <rFont val="Segoe UI"/>
            <family val="2"/>
          </rPr>
          <t>Então em caso de linhas com medidas erradas deve-se mudar a fórmula dessa célulasmanualmente</t>
        </r>
      </text>
    </comment>
    <comment ref="B2" authorId="0" shapeId="0" xr:uid="{2480114E-235E-4834-8364-64B8CC9597EA}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Variação de tempo em relação a medida anterior válida, em minutos</t>
        </r>
      </text>
    </comment>
    <comment ref="C2" authorId="0" shapeId="0" xr:uid="{7F925CC7-8FFB-4212-9F38-782286751DF2}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Ex: Dormiu, Acordou, Comendo, Susto</t>
        </r>
      </text>
    </comment>
    <comment ref="S5" authorId="0" shapeId="0" xr:uid="{A3CAE5AF-F248-430A-BEF1-F60C6D5AF76C}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Inserir fómulas =MEDIA com as células de vigília</t>
        </r>
      </text>
    </comment>
    <comment ref="S6" authorId="0" shapeId="0" xr:uid="{8F2DAD35-40F3-4002-9763-C79FBFB92FA9}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Inserir fómulas de =DESVPAD com as células de vigília</t>
        </r>
      </text>
    </comment>
    <comment ref="S7" authorId="0" shapeId="0" xr:uid="{ACD5035D-A443-45DF-8704-A73C967BA980}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Inserir fómulas de =MEDIA com as células de sono</t>
        </r>
      </text>
    </comment>
    <comment ref="S8" authorId="0" shapeId="0" xr:uid="{047F2DDB-A533-4167-B86B-EC2054D7C526}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Inserir fómulas de =DESVPAD com as células de sono</t>
        </r>
      </text>
    </comment>
    <comment ref="T9" authorId="0" shapeId="0" xr:uid="{81C8F79F-5669-4298-A159-90C3D945CE2D}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Quantidade de horas de sono</t>
        </r>
      </text>
    </comment>
    <comment ref="S13" authorId="0" shapeId="0" xr:uid="{641D7967-E867-423C-82A4-DE85712CCA70}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Taxa de variação real</t>
        </r>
        <r>
          <rPr>
            <sz val="9"/>
            <color indexed="81"/>
            <rFont val="Segoe UI"/>
            <family val="2"/>
          </rPr>
          <t xml:space="preserve">
Soma dos valores de Variação Real da PAS,PAD,PAM ou FC / Tempo tt</t>
        </r>
      </text>
    </comment>
    <comment ref="S15" authorId="0" shapeId="0" xr:uid="{2617B6FA-446A-4B2A-978B-A08C9499C518}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Carga presssórica = percentual de medidas acima de determinado valor padrão.
</t>
        </r>
        <r>
          <rPr>
            <b/>
            <sz val="9"/>
            <color indexed="81"/>
            <rFont val="Segoe UI"/>
            <family val="2"/>
          </rPr>
          <t>PREENCHER NAS FÓRMULAS COM AS CÉLULAS DE VIGÍLIA E SONO DE CADA VOLUNTÁRIA</t>
        </r>
      </text>
    </comment>
    <comment ref="S20" authorId="0" shapeId="0" xr:uid="{2AEFC345-2EB7-4924-9D62-59EF56F638FE}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Aumento abrupto da pressão arterial matinal: 
</t>
        </r>
        <r>
          <rPr>
            <b/>
            <sz val="9"/>
            <color indexed="81"/>
            <rFont val="Segoe UI"/>
            <family val="2"/>
          </rPr>
          <t xml:space="preserve">Média das duas primeiras horas ao acordar - menor valor no sono
</t>
        </r>
        <r>
          <rPr>
            <sz val="9"/>
            <color indexed="81"/>
            <rFont val="Segoe UI"/>
            <family val="2"/>
          </rPr>
          <t>Pegar valores da tabela de Hora em Hora</t>
        </r>
      </text>
    </comment>
    <comment ref="S21" authorId="0" shapeId="0" xr:uid="{486B2741-D48F-4D7D-8409-5D834BB97DEA}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Rigidez arterial. Como fazer: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1 -</t>
        </r>
        <r>
          <rPr>
            <sz val="9"/>
            <color indexed="81"/>
            <rFont val="Segoe UI"/>
            <family val="2"/>
          </rPr>
          <t xml:space="preserve"> Marcar todos os pontos de PAS e PAD da tabela ponto a ponto do MAPA e fazer um grafico de disperção simples
</t>
        </r>
        <r>
          <rPr>
            <b/>
            <sz val="9"/>
            <color indexed="81"/>
            <rFont val="Segoe UI"/>
            <family val="2"/>
          </rPr>
          <t>2 -</t>
        </r>
        <r>
          <rPr>
            <sz val="9"/>
            <color indexed="81"/>
            <rFont val="Segoe UI"/>
            <family val="2"/>
          </rPr>
          <t xml:space="preserve"> Clicar com o botão direito em cima dos pontos de dispersão no gráfico e clicar em adicionar linha de tendência
</t>
        </r>
        <r>
          <rPr>
            <b/>
            <sz val="9"/>
            <color indexed="81"/>
            <rFont val="Segoe UI"/>
            <family val="2"/>
          </rPr>
          <t>3 -</t>
        </r>
        <r>
          <rPr>
            <sz val="9"/>
            <color indexed="81"/>
            <rFont val="Segoe UI"/>
            <family val="2"/>
          </rPr>
          <t xml:space="preserve"> nas opções que a parecem escolher a linha de tendência linear e Exibir a Equação no gráfico
</t>
        </r>
        <r>
          <rPr>
            <b/>
            <sz val="9"/>
            <color indexed="81"/>
            <rFont val="Segoe UI"/>
            <family val="2"/>
          </rPr>
          <t>4 -</t>
        </r>
        <r>
          <rPr>
            <sz val="9"/>
            <color indexed="81"/>
            <rFont val="Segoe UI"/>
            <family val="2"/>
          </rPr>
          <t xml:space="preserve"> Vai aparecer uma equação no gráfico do tipo y = ax + b
</t>
        </r>
        <r>
          <rPr>
            <b/>
            <sz val="9"/>
            <color indexed="81"/>
            <rFont val="Segoe UI"/>
            <family val="2"/>
          </rPr>
          <t>5 -</t>
        </r>
        <r>
          <rPr>
            <sz val="9"/>
            <color indexed="81"/>
            <rFont val="Segoe UI"/>
            <family val="2"/>
          </rPr>
          <t xml:space="preserve"> Pegue o valor "a", ou seja, o valor que acompanha o "x" na equação e use na fórmula ao lado =(1-a)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igor mariano</author>
  </authors>
  <commentList>
    <comment ref="H1" authorId="0" shapeId="0" xr:uid="{5EA6B88A-EE21-41B7-A5A6-22E0077BC756}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Caso em algum momento haja erro na medida ponto a ponto da medida anterior, basta considerar a medida anterior válida. 
</t>
        </r>
        <r>
          <rPr>
            <b/>
            <sz val="9"/>
            <color indexed="81"/>
            <rFont val="Segoe UI"/>
            <family val="2"/>
          </rPr>
          <t>Então em caso de linhas com medidas erradas deve-se mudar a fórmula dessa célulasmanualmente</t>
        </r>
      </text>
    </comment>
    <comment ref="B2" authorId="0" shapeId="0" xr:uid="{2C1EF7E7-D261-44CD-A067-5132B9B26E7A}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Variação de tempo em relação a medida anterior válida, em minutos</t>
        </r>
      </text>
    </comment>
    <comment ref="C2" authorId="0" shapeId="0" xr:uid="{AF57F08D-016B-432A-A9B0-91DB2763B535}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Ex: Dormiu, Acordou, Comendo, Susto</t>
        </r>
      </text>
    </comment>
    <comment ref="S5" authorId="0" shapeId="0" xr:uid="{605D6437-FA07-4A4E-AC27-E978EB39ABBE}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Inserir fómulas =MEDIA com as células de vigília</t>
        </r>
      </text>
    </comment>
    <comment ref="S6" authorId="0" shapeId="0" xr:uid="{A6F58CBA-67D6-4944-B336-529A00BE11BE}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Inserir fómulas de =DESVPAD com as células de vigília</t>
        </r>
      </text>
    </comment>
    <comment ref="S7" authorId="0" shapeId="0" xr:uid="{6898C286-4BB9-4454-AE7C-034206240334}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Inserir fómulas de =MEDIA com as células de sono</t>
        </r>
      </text>
    </comment>
    <comment ref="S8" authorId="0" shapeId="0" xr:uid="{CCDB060B-5D83-4293-8FFE-3FFCB25A23A3}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Inserir fómulas de =DESVPAD com as células de sono</t>
        </r>
      </text>
    </comment>
    <comment ref="V9" authorId="0" shapeId="0" xr:uid="{20D992CF-2798-46F8-903E-EF87051A68EE}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Quantidade de horas de vigília</t>
        </r>
      </text>
    </comment>
    <comment ref="S13" authorId="0" shapeId="0" xr:uid="{9541BB71-18EA-4BEC-8F8A-B27F98CF4DE1}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Taxa de variação real</t>
        </r>
        <r>
          <rPr>
            <sz val="9"/>
            <color indexed="81"/>
            <rFont val="Segoe UI"/>
            <family val="2"/>
          </rPr>
          <t xml:space="preserve">
Soma dos valores de Variação Real da PAS,PAD,PAM ou FC / Tempo tt</t>
        </r>
      </text>
    </comment>
    <comment ref="S15" authorId="0" shapeId="0" xr:uid="{750A8CBD-38F9-4DAB-9D0C-423104279807}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Carga presssórica = percentual de medidas acima de determinado valor padrão.
</t>
        </r>
        <r>
          <rPr>
            <b/>
            <sz val="9"/>
            <color indexed="81"/>
            <rFont val="Segoe UI"/>
            <family val="2"/>
          </rPr>
          <t>PREENCHER NAS FÓRMULAS COM AS CÉLULAS DE VIGÍLIA E SONO DE CADA VOLUNTÁRIA</t>
        </r>
      </text>
    </comment>
    <comment ref="S20" authorId="0" shapeId="0" xr:uid="{72C9F431-2675-43BE-B1E4-CF1F6501F19B}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Aumento abrupto da pressão arterial matinal: 
</t>
        </r>
        <r>
          <rPr>
            <b/>
            <sz val="9"/>
            <color indexed="81"/>
            <rFont val="Segoe UI"/>
            <family val="2"/>
          </rPr>
          <t xml:space="preserve">Média das duas primeiras horas ao acordar - menor valor no sono
</t>
        </r>
        <r>
          <rPr>
            <sz val="9"/>
            <color indexed="81"/>
            <rFont val="Segoe UI"/>
            <family val="2"/>
          </rPr>
          <t>Pegar valores da tabela de Hora em Hora</t>
        </r>
      </text>
    </comment>
    <comment ref="S21" authorId="0" shapeId="0" xr:uid="{CB05259F-B7F7-46F3-9771-DD1D60C528F6}">
      <text>
        <r>
          <rPr>
            <b/>
            <sz val="9"/>
            <color indexed="81"/>
            <rFont val="Segoe UI"/>
            <family val="2"/>
          </rPr>
          <t>igor mariano: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Rigidez arterial. Como fazer: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1 -</t>
        </r>
        <r>
          <rPr>
            <sz val="9"/>
            <color indexed="81"/>
            <rFont val="Segoe UI"/>
            <family val="2"/>
          </rPr>
          <t xml:space="preserve"> Marcar todos os pontos de PAS e PAD da tabela ponto a ponto do MAPA e fazer um grafico de disperção simples
</t>
        </r>
        <r>
          <rPr>
            <b/>
            <sz val="9"/>
            <color indexed="81"/>
            <rFont val="Segoe UI"/>
            <family val="2"/>
          </rPr>
          <t>2 -</t>
        </r>
        <r>
          <rPr>
            <sz val="9"/>
            <color indexed="81"/>
            <rFont val="Segoe UI"/>
            <family val="2"/>
          </rPr>
          <t xml:space="preserve"> Clicar com o botão direito em cima dos pontos de dispersão no gráfico e clicar em adicionar linha de tendência
</t>
        </r>
        <r>
          <rPr>
            <b/>
            <sz val="9"/>
            <color indexed="81"/>
            <rFont val="Segoe UI"/>
            <family val="2"/>
          </rPr>
          <t>3 -</t>
        </r>
        <r>
          <rPr>
            <sz val="9"/>
            <color indexed="81"/>
            <rFont val="Segoe UI"/>
            <family val="2"/>
          </rPr>
          <t xml:space="preserve"> nas opções que a parecem escolher a linha de tendência linear e Exibir a Equação no gráfico
</t>
        </r>
        <r>
          <rPr>
            <b/>
            <sz val="9"/>
            <color indexed="81"/>
            <rFont val="Segoe UI"/>
            <family val="2"/>
          </rPr>
          <t>4 -</t>
        </r>
        <r>
          <rPr>
            <sz val="9"/>
            <color indexed="81"/>
            <rFont val="Segoe UI"/>
            <family val="2"/>
          </rPr>
          <t xml:space="preserve"> Vai aparecer uma equação no gráfico do tipo y = ax + b
</t>
        </r>
        <r>
          <rPr>
            <b/>
            <sz val="9"/>
            <color indexed="81"/>
            <rFont val="Segoe UI"/>
            <family val="2"/>
          </rPr>
          <t>5 -</t>
        </r>
        <r>
          <rPr>
            <sz val="9"/>
            <color indexed="81"/>
            <rFont val="Segoe UI"/>
            <family val="2"/>
          </rPr>
          <t xml:space="preserve"> Pegue o valor "a", ou seja, o valor que acompanha o "x" na equação e use na fórmula ao lado =(1-a)</t>
        </r>
      </text>
    </comment>
  </commentList>
</comments>
</file>

<file path=xl/sharedStrings.xml><?xml version="1.0" encoding="utf-8"?>
<sst xmlns="http://schemas.openxmlformats.org/spreadsheetml/2006/main" count="177" uniqueCount="67">
  <si>
    <t>MAPA - Ponto a ponto</t>
  </si>
  <si>
    <t>Variação real</t>
  </si>
  <si>
    <t>MAPA - média de Hora a Hora</t>
  </si>
  <si>
    <t>Hora</t>
  </si>
  <si>
    <t>Δ tempo</t>
  </si>
  <si>
    <t>Comentários</t>
  </si>
  <si>
    <t>PAS</t>
  </si>
  <si>
    <t>PAD</t>
  </si>
  <si>
    <t xml:space="preserve">PAM </t>
  </si>
  <si>
    <t>Fc</t>
  </si>
  <si>
    <t>PAM</t>
  </si>
  <si>
    <t/>
  </si>
  <si>
    <t>Média 24h</t>
  </si>
  <si>
    <t>DP 24h</t>
  </si>
  <si>
    <t>Média Vigilia</t>
  </si>
  <si>
    <t>DP Vigília</t>
  </si>
  <si>
    <t>Média Sono</t>
  </si>
  <si>
    <t>DP Sono</t>
  </si>
  <si>
    <t>Horas de sono</t>
  </si>
  <si>
    <t>Horas de vigilia</t>
  </si>
  <si>
    <t>DP dn</t>
  </si>
  <si>
    <t>Tempo tt (min)</t>
  </si>
  <si>
    <t>ARV</t>
  </si>
  <si>
    <t>Carga %</t>
  </si>
  <si>
    <t>PAS 24h &gt;130</t>
  </si>
  <si>
    <t>PAD 24h &gt;80</t>
  </si>
  <si>
    <t>PAS Vigilia &gt;135</t>
  </si>
  <si>
    <t>PAD Vigilia &gt;85</t>
  </si>
  <si>
    <t>PAS Sono &gt;120</t>
  </si>
  <si>
    <t>PAD Sono &gt;70</t>
  </si>
  <si>
    <t>Desceno noturno</t>
  </si>
  <si>
    <t>Desceno noturno relativo</t>
  </si>
  <si>
    <t>Morning Surge</t>
  </si>
  <si>
    <t>AASI</t>
  </si>
  <si>
    <t>07:00 - 08:00</t>
  </si>
  <si>
    <t>08:00 - 09:00</t>
  </si>
  <si>
    <t>09:00 - 10:00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</si>
  <si>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</si>
  <si>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</si>
  <si>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</si>
  <si>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</si>
  <si>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</si>
  <si>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</si>
  <si>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</si>
  <si>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</si>
  <si>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</si>
  <si>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</si>
  <si>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</si>
  <si>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</si>
  <si>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</si>
  <si>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23:00 - 00:00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</si>
  <si>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</si>
  <si>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</si>
  <si>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</si>
  <si>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</si>
  <si>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</si>
  <si>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</si>
  <si>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</si>
  <si>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Dormiu:</t>
  </si>
  <si>
    <t>Acordou:</t>
  </si>
  <si>
    <t>hh:mm:00</t>
  </si>
  <si>
    <t>Aqui eu precisava que as fórmulas se ajustassem de acordo com o horario de Vigilia (periodo acordado) e Sono das colunas D a G. Acho que podemos usar os horarios que dormiu (T1)e acordou (V1)</t>
  </si>
  <si>
    <t>&lt;--</t>
  </si>
  <si>
    <t>Aqui eu precisava da média das 2 primeira horas após acordar (Caso haja apenas 1 hora após acordar, considerar apenas ela) dos valores de PAS (coluna N) e PAD (coluna O) na tabela hora a hora MENOS o menor valor de sono (entre T1 e V1) da coluna respectiva (N ou O)</t>
  </si>
  <si>
    <t>=1-a</t>
  </si>
  <si>
    <t>Aqui eu precisava fazer a conta =1-a     sendo "a" a constante da formula "y = ax + b" que representa a curva de  tendencia linear mostrada no grafico de dispersão abaixo. Para entender melhor dar uma olhada na Aba Preenchido.</t>
  </si>
  <si>
    <t>Aqui eu precisava que as fórmulas se ajustassem de acordo com o horario de Vigilia (periodo acordado) e Sono das colunas D a G. Acho que podemos usar os horarios que dormiu (T1) e acordou (V1). Lembre que como o individuo dorme a noite, o periodo de vigília tem 2 segmentos: antes e depois de dormir.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</si>
</sst>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%"/>
    <numFmt numFmtId="165" formatCode="[$-F400]h:mm:ss\ AM/PM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lightUp"/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indexed="64"/>
      </right>
      <top/>
      <bottom/>
      <diagonal/>
    </border>
    <border>
      <left style="medium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auto="1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74">
    <xf numFmtId="0" fontId="0" fillId="0" borderId="0" xfId="0"/>
    <xf numFmtId="0" fontId="0" fillId="0" borderId="0" xfId="0" applyFill="1" applyAlignment="1">
      <alignment horizontal="center"/>
    </xf>
    <xf numFmtId="20" fontId="0" fillId="0" borderId="17" xfId="0" applyNumberFormat="1" applyFill="1" applyBorder="1" applyAlignment="1">
      <alignment horizontal="center" vertical="center"/>
    </xf>
    <xf numFmtId="0" fontId="0" fillId="0" borderId="18" xfId="0" applyFill="1" applyBorder="1" applyAlignment="1">
      <alignment horizontal="center"/>
    </xf>
    <xf numFmtId="0" fontId="0" fillId="0" borderId="17" xfId="0" applyFill="1" applyBorder="1" applyAlignment="1">
      <alignment horizontal="center"/>
    </xf>
    <xf numFmtId="0" fontId="0" fillId="2" borderId="0" xfId="0" applyFill="1" applyBorder="1" applyAlignment="1" applyProtection="1">
      <alignment horizontal="center" vertical="center"/>
      <protection locked="0"/>
    </xf>
    <xf numFmtId="0" fontId="0" fillId="0" borderId="0" xfId="1" applyNumberFormat="1" applyFont="1" applyFill="1" applyAlignment="1" applyProtection="1">
      <alignment horizontal="center"/>
      <protection locked="0"/>
    </xf>
    <xf numFmtId="0" fontId="0" fillId="0" borderId="0" xfId="1" applyNumberFormat="1" applyFont="1" applyFill="1" applyAlignment="1" applyProtection="1">
      <alignment horizontal="center"/>
    </xf>
    <xf numFmtId="0" fontId="4" fillId="0" borderId="0" xfId="0" applyFont="1" applyFill="1" applyAlignment="1" applyProtection="1">
      <alignment horizontal="center"/>
      <protection locked="0"/>
    </xf>
    <xf numFmtId="0" fontId="5" fillId="0" borderId="10" xfId="0" applyFont="1" applyFill="1" applyBorder="1" applyAlignment="1" applyProtection="1">
      <alignment horizontal="center" vertical="center"/>
      <protection locked="0"/>
    </xf>
    <xf numFmtId="0" fontId="5" fillId="0" borderId="12" xfId="0" applyFont="1" applyFill="1" applyBorder="1" applyAlignment="1" applyProtection="1">
      <alignment horizontal="center" vertical="center"/>
      <protection locked="0"/>
    </xf>
    <xf numFmtId="0" fontId="5" fillId="0" borderId="14" xfId="0" applyFont="1" applyFill="1" applyBorder="1" applyAlignment="1" applyProtection="1">
      <alignment horizontal="center" vertical="center"/>
      <protection locked="0"/>
    </xf>
    <xf numFmtId="0" fontId="5" fillId="0" borderId="15" xfId="0" applyFont="1" applyFill="1" applyBorder="1" applyAlignment="1" applyProtection="1">
      <alignment horizontal="center" vertical="center"/>
      <protection locked="0"/>
    </xf>
    <xf numFmtId="0" fontId="0" fillId="0" borderId="0" xfId="0" applyFill="1" applyAlignment="1" applyProtection="1">
      <alignment horizontal="center"/>
      <protection locked="0"/>
    </xf>
    <xf numFmtId="0" fontId="5" fillId="0" borderId="7" xfId="0" applyFont="1" applyFill="1" applyBorder="1" applyAlignment="1" applyProtection="1">
      <alignment horizontal="center" vertical="center"/>
      <protection locked="0"/>
    </xf>
    <xf numFmtId="0" fontId="5" fillId="0" borderId="8" xfId="0" applyFont="1" applyFill="1" applyBorder="1" applyAlignment="1" applyProtection="1">
      <alignment horizontal="center" vertical="center"/>
      <protection locked="0"/>
    </xf>
    <xf numFmtId="0" fontId="5" fillId="0" borderId="9" xfId="0" applyFont="1" applyFill="1" applyBorder="1" applyAlignment="1" applyProtection="1">
      <alignment horizontal="center" vertical="center"/>
      <protection locked="0"/>
    </xf>
    <xf numFmtId="0" fontId="0" fillId="0" borderId="18" xfId="0" applyFill="1" applyBorder="1" applyAlignment="1" applyProtection="1">
      <alignment horizontal="center"/>
      <protection locked="0"/>
    </xf>
    <xf numFmtId="0" fontId="0" fillId="0" borderId="17" xfId="0" applyFill="1" applyBorder="1" applyAlignment="1" applyProtection="1">
      <alignment horizontal="center"/>
      <protection locked="0"/>
    </xf>
    <xf numFmtId="0" fontId="0" fillId="2" borderId="17" xfId="0" quotePrefix="1" applyFill="1" applyBorder="1" applyAlignment="1" applyProtection="1">
      <alignment horizontal="center" vertical="center"/>
      <protection locked="0"/>
    </xf>
    <xf numFmtId="0" fontId="0" fillId="2" borderId="18" xfId="0" applyFill="1" applyBorder="1" applyAlignment="1" applyProtection="1">
      <alignment horizontal="center" vertical="center"/>
      <protection locked="0"/>
    </xf>
    <xf numFmtId="0" fontId="2" fillId="0" borderId="17" xfId="0" applyFont="1" applyFill="1" applyBorder="1" applyAlignment="1" applyProtection="1">
      <alignment horizontal="center"/>
      <protection locked="0"/>
    </xf>
    <xf numFmtId="0" fontId="2" fillId="0" borderId="7" xfId="0" applyFont="1" applyFill="1" applyBorder="1" applyAlignment="1" applyProtection="1">
      <alignment horizontal="center" vertical="center"/>
      <protection locked="0"/>
    </xf>
    <xf numFmtId="2" fontId="0" fillId="0" borderId="7" xfId="0" applyNumberFormat="1" applyFill="1" applyBorder="1" applyAlignment="1" applyProtection="1">
      <alignment horizontal="center"/>
      <protection locked="0"/>
    </xf>
    <xf numFmtId="2" fontId="0" fillId="0" borderId="8" xfId="0" applyNumberFormat="1" applyFill="1" applyBorder="1" applyAlignment="1" applyProtection="1">
      <alignment horizontal="center"/>
      <protection locked="0"/>
    </xf>
    <xf numFmtId="2" fontId="0" fillId="0" borderId="9" xfId="0" applyNumberFormat="1" applyFill="1" applyBorder="1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/>
      <protection locked="0"/>
    </xf>
    <xf numFmtId="0" fontId="2" fillId="0" borderId="17" xfId="0" applyFont="1" applyFill="1" applyBorder="1" applyAlignment="1" applyProtection="1">
      <alignment horizontal="center" vertical="center"/>
      <protection locked="0"/>
    </xf>
    <xf numFmtId="2" fontId="0" fillId="0" borderId="19" xfId="0" applyNumberFormat="1" applyFill="1" applyBorder="1" applyAlignment="1" applyProtection="1">
      <alignment horizontal="center"/>
      <protection locked="0"/>
    </xf>
    <xf numFmtId="2" fontId="0" fillId="0" borderId="20" xfId="0" applyNumberFormat="1" applyFill="1" applyBorder="1" applyAlignment="1" applyProtection="1">
      <alignment horizontal="center"/>
      <protection locked="0"/>
    </xf>
    <xf numFmtId="2" fontId="0" fillId="0" borderId="21" xfId="0" applyNumberFormat="1" applyFill="1" applyBorder="1" applyAlignment="1" applyProtection="1">
      <alignment horizontal="center"/>
      <protection locked="0"/>
    </xf>
    <xf numFmtId="2" fontId="0" fillId="0" borderId="17" xfId="0" applyNumberFormat="1" applyFill="1" applyBorder="1" applyAlignment="1" applyProtection="1">
      <alignment horizontal="center"/>
      <protection locked="0"/>
    </xf>
    <xf numFmtId="2" fontId="0" fillId="0" borderId="0" xfId="0" applyNumberFormat="1" applyFill="1" applyBorder="1" applyAlignment="1" applyProtection="1">
      <alignment horizontal="center"/>
      <protection locked="0"/>
    </xf>
    <xf numFmtId="2" fontId="0" fillId="0" borderId="18" xfId="0" applyNumberFormat="1" applyFill="1" applyBorder="1" applyAlignment="1" applyProtection="1">
      <alignment horizontal="center"/>
      <protection locked="0"/>
    </xf>
    <xf numFmtId="2" fontId="0" fillId="0" borderId="24" xfId="0" applyNumberFormat="1" applyFill="1" applyBorder="1" applyAlignment="1" applyProtection="1">
      <alignment horizontal="center"/>
      <protection locked="0"/>
    </xf>
    <xf numFmtId="2" fontId="0" fillId="0" borderId="25" xfId="0" applyNumberFormat="1" applyFill="1" applyBorder="1" applyAlignment="1" applyProtection="1">
      <alignment horizontal="center"/>
      <protection locked="0"/>
    </xf>
    <xf numFmtId="2" fontId="0" fillId="0" borderId="26" xfId="0" applyNumberFormat="1" applyFill="1" applyBorder="1" applyAlignment="1" applyProtection="1">
      <alignment horizontal="center"/>
      <protection locked="0"/>
    </xf>
    <xf numFmtId="0" fontId="2" fillId="0" borderId="27" xfId="0" applyFont="1" applyFill="1" applyBorder="1" applyAlignment="1" applyProtection="1">
      <alignment horizontal="center" vertical="center"/>
      <protection locked="0"/>
    </xf>
    <xf numFmtId="0" fontId="2" fillId="0" borderId="28" xfId="0" applyFont="1" applyFill="1" applyBorder="1" applyAlignment="1" applyProtection="1">
      <alignment horizontal="center" vertical="center"/>
      <protection locked="0"/>
    </xf>
    <xf numFmtId="0" fontId="2" fillId="2" borderId="27" xfId="0" applyFont="1" applyFill="1" applyBorder="1" applyAlignment="1" applyProtection="1">
      <alignment horizontal="center" vertical="center"/>
      <protection locked="0"/>
    </xf>
    <xf numFmtId="2" fontId="2" fillId="0" borderId="0" xfId="0" applyNumberFormat="1" applyFont="1" applyFill="1" applyBorder="1" applyAlignment="1" applyProtection="1">
      <alignment horizontal="center"/>
      <protection locked="0"/>
    </xf>
    <xf numFmtId="2" fontId="0" fillId="2" borderId="0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2" fontId="0" fillId="0" borderId="0" xfId="0" applyNumberFormat="1" applyFill="1" applyAlignment="1" applyProtection="1">
      <alignment horizontal="center"/>
      <protection locked="0"/>
    </xf>
    <xf numFmtId="2" fontId="2" fillId="0" borderId="8" xfId="0" applyNumberFormat="1" applyFont="1" applyFill="1" applyBorder="1" applyAlignment="1" applyProtection="1">
      <alignment horizontal="center" vertical="center"/>
      <protection locked="0"/>
    </xf>
    <xf numFmtId="164" fontId="0" fillId="0" borderId="8" xfId="2" applyNumberFormat="1" applyFont="1" applyFill="1" applyBorder="1" applyAlignment="1" applyProtection="1">
      <alignment horizontal="center"/>
      <protection locked="0"/>
    </xf>
    <xf numFmtId="2" fontId="2" fillId="0" borderId="7" xfId="0" applyNumberFormat="1" applyFont="1" applyFill="1" applyBorder="1" applyAlignment="1" applyProtection="1">
      <alignment horizontal="center" vertical="center"/>
      <protection locked="0"/>
    </xf>
    <xf numFmtId="164" fontId="0" fillId="0" borderId="9" xfId="2" applyNumberFormat="1" applyFont="1" applyFill="1" applyBorder="1" applyAlignment="1" applyProtection="1">
      <alignment horizontal="center"/>
      <protection locked="0"/>
    </xf>
    <xf numFmtId="164" fontId="0" fillId="0" borderId="0" xfId="2" applyNumberFormat="1" applyFont="1" applyFill="1" applyBorder="1" applyAlignment="1" applyProtection="1">
      <alignment horizontal="center"/>
      <protection locked="0"/>
    </xf>
    <xf numFmtId="164" fontId="0" fillId="0" borderId="18" xfId="2" applyNumberFormat="1" applyFont="1" applyFill="1" applyBorder="1" applyAlignment="1" applyProtection="1">
      <alignment horizontal="center"/>
      <protection locked="0"/>
    </xf>
    <xf numFmtId="164" fontId="0" fillId="0" borderId="20" xfId="2" applyNumberFormat="1" applyFont="1" applyFill="1" applyBorder="1" applyAlignment="1" applyProtection="1">
      <alignment horizontal="center"/>
      <protection locked="0"/>
    </xf>
    <xf numFmtId="164" fontId="0" fillId="0" borderId="21" xfId="2" applyNumberFormat="1" applyFont="1" applyFill="1" applyBorder="1" applyAlignment="1" applyProtection="1">
      <alignment horizontal="center"/>
      <protection locked="0"/>
    </xf>
    <xf numFmtId="0" fontId="2" fillId="0" borderId="29" xfId="0" applyFont="1" applyFill="1" applyBorder="1" applyAlignment="1" applyProtection="1">
      <alignment horizontal="center" vertical="center"/>
      <protection locked="0"/>
    </xf>
    <xf numFmtId="2" fontId="2" fillId="0" borderId="8" xfId="0" applyNumberFormat="1" applyFont="1" applyFill="1" applyBorder="1" applyAlignment="1" applyProtection="1">
      <alignment horizontal="center"/>
      <protection locked="0"/>
    </xf>
    <xf numFmtId="2" fontId="2" fillId="0" borderId="7" xfId="0" applyNumberFormat="1" applyFont="1" applyFill="1" applyBorder="1" applyAlignment="1" applyProtection="1">
      <alignment horizontal="center"/>
      <protection locked="0"/>
    </xf>
    <xf numFmtId="2" fontId="2" fillId="0" borderId="20" xfId="0" applyNumberFormat="1" applyFont="1" applyFill="1" applyBorder="1" applyAlignment="1" applyProtection="1">
      <alignment horizontal="center"/>
      <protection locked="0"/>
    </xf>
    <xf numFmtId="2" fontId="2" fillId="0" borderId="19" xfId="0" applyNumberFormat="1" applyFont="1" applyFill="1" applyBorder="1" applyAlignment="1" applyProtection="1">
      <alignment horizontal="center"/>
      <protection locked="0"/>
    </xf>
    <xf numFmtId="0" fontId="2" fillId="0" borderId="16" xfId="0" applyFont="1" applyFill="1" applyBorder="1" applyAlignment="1" applyProtection="1">
      <alignment horizontal="center" vertical="center"/>
      <protection locked="0"/>
    </xf>
    <xf numFmtId="2" fontId="0" fillId="0" borderId="5" xfId="0" applyNumberFormat="1" applyFill="1" applyBorder="1" applyAlignment="1" applyProtection="1">
      <alignment horizontal="center"/>
      <protection locked="0"/>
    </xf>
    <xf numFmtId="2" fontId="0" fillId="0" borderId="6" xfId="0" applyNumberFormat="1" applyFill="1" applyBorder="1" applyAlignment="1" applyProtection="1">
      <alignment horizontal="center"/>
      <protection locked="0"/>
    </xf>
    <xf numFmtId="2" fontId="0" fillId="2" borderId="5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0" fontId="2" fillId="0" borderId="19" xfId="0" applyFont="1" applyFill="1" applyBorder="1" applyAlignment="1" applyProtection="1">
      <alignment horizontal="center"/>
      <protection locked="0"/>
    </xf>
    <xf numFmtId="0" fontId="0" fillId="0" borderId="18" xfId="0" applyFill="1" applyBorder="1" applyAlignment="1" applyProtection="1">
      <alignment horizontal="center"/>
    </xf>
    <xf numFmtId="0" fontId="0" fillId="0" borderId="17" xfId="0" applyFill="1" applyBorder="1" applyAlignment="1" applyProtection="1">
      <alignment horizontal="center"/>
    </xf>
    <xf numFmtId="0" fontId="0" fillId="0" borderId="0" xfId="0" applyFill="1" applyBorder="1" applyAlignment="1" applyProtection="1">
      <alignment horizontal="center"/>
    </xf>
    <xf numFmtId="0" fontId="0" fillId="0" borderId="20" xfId="0" applyFill="1" applyBorder="1" applyAlignment="1" applyProtection="1">
      <alignment horizontal="center"/>
    </xf>
    <xf numFmtId="0" fontId="0" fillId="0" borderId="21" xfId="0" applyFill="1" applyBorder="1" applyAlignment="1" applyProtection="1">
      <alignment horizontal="center"/>
    </xf>
    <xf numFmtId="1" fontId="0" fillId="0" borderId="0" xfId="0" applyNumberFormat="1" applyFill="1" applyBorder="1" applyAlignment="1" applyProtection="1">
      <alignment horizontal="center"/>
    </xf>
    <xf numFmtId="1" fontId="0" fillId="0" borderId="18" xfId="0" applyNumberFormat="1" applyFill="1" applyBorder="1" applyAlignment="1" applyProtection="1">
      <alignment horizontal="center"/>
    </xf>
    <xf numFmtId="0" fontId="5" fillId="0" borderId="28" xfId="0" applyFont="1" applyFill="1" applyBorder="1" applyAlignment="1" applyProtection="1">
      <alignment horizontal="center" vertical="center"/>
      <protection locked="0"/>
    </xf>
    <xf numFmtId="0" fontId="5" fillId="0" borderId="30" xfId="0" applyFont="1" applyFill="1" applyBorder="1" applyAlignment="1" applyProtection="1">
      <alignment horizontal="center" vertical="center"/>
      <protection locked="0"/>
    </xf>
    <xf numFmtId="0" fontId="5" fillId="0" borderId="31" xfId="0" applyFont="1" applyFill="1" applyBorder="1" applyAlignment="1" applyProtection="1">
      <alignment horizontal="center" vertical="center"/>
      <protection locked="0"/>
    </xf>
    <xf numFmtId="0" fontId="5" fillId="0" borderId="32" xfId="0" applyFont="1" applyFill="1" applyBorder="1" applyAlignment="1" applyProtection="1">
      <alignment horizontal="center" vertical="center"/>
      <protection locked="0"/>
    </xf>
    <xf numFmtId="165" fontId="0" fillId="0" borderId="6" xfId="0" applyNumberFormat="1" applyFont="1" applyFill="1" applyBorder="1" applyAlignment="1" applyProtection="1">
      <alignment horizontal="center" vertical="center"/>
      <protection locked="0"/>
    </xf>
    <xf numFmtId="0" fontId="2" fillId="3" borderId="22" xfId="0" applyFont="1" applyFill="1" applyBorder="1" applyAlignment="1" applyProtection="1">
      <alignment horizontal="center" vertical="center"/>
      <protection locked="0"/>
    </xf>
    <xf numFmtId="0" fontId="2" fillId="3" borderId="23" xfId="0" applyFont="1" applyFill="1" applyBorder="1" applyAlignment="1" applyProtection="1">
      <alignment horizontal="center" vertical="center"/>
      <protection locked="0"/>
    </xf>
    <xf numFmtId="0" fontId="2" fillId="3" borderId="27" xfId="0" applyFont="1" applyFill="1" applyBorder="1" applyAlignment="1" applyProtection="1">
      <alignment horizontal="center" vertical="center"/>
      <protection locked="0"/>
    </xf>
    <xf numFmtId="0" fontId="2" fillId="3" borderId="28" xfId="0" applyFont="1" applyFill="1" applyBorder="1" applyAlignment="1" applyProtection="1">
      <alignment horizontal="center" vertical="center"/>
      <protection locked="0"/>
    </xf>
    <xf numFmtId="0" fontId="2" fillId="3" borderId="16" xfId="0" applyFont="1" applyFill="1" applyBorder="1" applyAlignment="1" applyProtection="1">
      <alignment horizontal="center" vertical="center"/>
      <protection locked="0"/>
    </xf>
    <xf numFmtId="0" fontId="2" fillId="3" borderId="17" xfId="0" applyFont="1" applyFill="1" applyBorder="1" applyAlignment="1" applyProtection="1">
      <alignment horizontal="center"/>
      <protection locked="0"/>
    </xf>
    <xf numFmtId="0" fontId="2" fillId="0" borderId="4" xfId="0" applyFont="1" applyFill="1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2" fillId="0" borderId="29" xfId="0" applyFont="1" applyFill="1" applyBorder="1" applyAlignment="1" applyProtection="1">
      <alignment horizontal="center" vertical="center"/>
      <protection locked="0"/>
    </xf>
    <xf numFmtId="0" fontId="2" fillId="0" borderId="27" xfId="0" applyFont="1" applyFill="1" applyBorder="1" applyAlignment="1" applyProtection="1">
      <alignment horizontal="center" vertical="center"/>
      <protection locked="0"/>
    </xf>
    <xf numFmtId="0" fontId="2" fillId="0" borderId="28" xfId="0" applyFont="1" applyFill="1" applyBorder="1" applyAlignment="1" applyProtection="1">
      <alignment horizontal="center" vertical="center"/>
      <protection locked="0"/>
    </xf>
    <xf numFmtId="0" fontId="5" fillId="0" borderId="3" xfId="0" applyFont="1" applyFill="1" applyBorder="1" applyAlignment="1" applyProtection="1">
      <alignment horizontal="center" vertical="center"/>
      <protection locked="0"/>
    </xf>
    <xf numFmtId="0" fontId="2" fillId="0" borderId="4" xfId="0" applyFont="1" applyFill="1" applyBorder="1" applyAlignment="1" applyProtection="1">
      <alignment horizontal="center" vertical="center"/>
      <protection locked="0"/>
    </xf>
    <xf numFmtId="0" fontId="2" fillId="4" borderId="22" xfId="0" applyFont="1" applyFill="1" applyBorder="1" applyAlignment="1" applyProtection="1">
      <alignment horizontal="center" vertical="center"/>
      <protection locked="0"/>
    </xf>
    <xf numFmtId="0" fontId="2" fillId="4" borderId="23" xfId="0" applyFont="1" applyFill="1" applyBorder="1" applyAlignment="1" applyProtection="1">
      <alignment horizontal="center" vertical="center"/>
      <protection locked="0"/>
    </xf>
    <xf numFmtId="0" fontId="2" fillId="4" borderId="27" xfId="0" applyFont="1" applyFill="1" applyBorder="1" applyAlignment="1" applyProtection="1">
      <alignment horizontal="center" vertical="center"/>
      <protection locked="0"/>
    </xf>
    <xf numFmtId="0" fontId="2" fillId="4" borderId="28" xfId="0" applyFont="1" applyFill="1" applyBorder="1" applyAlignment="1" applyProtection="1">
      <alignment horizontal="center" vertical="center"/>
      <protection locked="0"/>
    </xf>
    <xf numFmtId="2" fontId="2" fillId="5" borderId="17" xfId="0" applyNumberFormat="1" applyFont="1" applyFill="1" applyBorder="1" applyAlignment="1" applyProtection="1">
      <alignment horizontal="center" vertical="center"/>
      <protection locked="0"/>
    </xf>
    <xf numFmtId="2" fontId="2" fillId="5" borderId="19" xfId="0" applyNumberFormat="1" applyFont="1" applyFill="1" applyBorder="1" applyAlignment="1" applyProtection="1">
      <alignment horizontal="center" vertical="center"/>
      <protection locked="0"/>
    </xf>
    <xf numFmtId="2" fontId="2" fillId="5" borderId="0" xfId="0" applyNumberFormat="1" applyFont="1" applyFill="1" applyBorder="1" applyAlignment="1" applyProtection="1">
      <alignment horizontal="center" vertical="center"/>
      <protection locked="0"/>
    </xf>
    <xf numFmtId="2" fontId="2" fillId="5" borderId="20" xfId="0" applyNumberFormat="1" applyFont="1" applyFill="1" applyBorder="1" applyAlignment="1" applyProtection="1">
      <alignment horizontal="center" vertical="center"/>
      <protection locked="0"/>
    </xf>
    <xf numFmtId="2" fontId="2" fillId="6" borderId="5" xfId="0" applyNumberFormat="1" applyFont="1" applyFill="1" applyBorder="1" applyAlignment="1" applyProtection="1">
      <alignment horizontal="center"/>
      <protection locked="0"/>
    </xf>
    <xf numFmtId="2" fontId="2" fillId="6" borderId="4" xfId="0" applyNumberFormat="1" applyFont="1" applyFill="1" applyBorder="1" applyAlignment="1" applyProtection="1">
      <alignment horizontal="center"/>
      <protection locked="0"/>
    </xf>
    <xf numFmtId="0" fontId="2" fillId="7" borderId="16" xfId="0" applyFont="1" applyFill="1" applyBorder="1" applyAlignment="1" applyProtection="1">
      <alignment horizontal="center" vertical="center"/>
      <protection locked="0"/>
    </xf>
    <xf numFmtId="2" fontId="0" fillId="0" borderId="7" xfId="0" applyNumberFormat="1" applyFill="1" applyBorder="1" applyAlignment="1">
      <alignment horizontal="center"/>
    </xf>
    <xf numFmtId="2" fontId="0" fillId="0" borderId="8" xfId="0" applyNumberFormat="1" applyFill="1" applyBorder="1" applyAlignment="1">
      <alignment horizontal="center"/>
    </xf>
    <xf numFmtId="2" fontId="0" fillId="0" borderId="9" xfId="0" applyNumberFormat="1" applyFill="1" applyBorder="1" applyAlignment="1">
      <alignment horizontal="center"/>
    </xf>
    <xf numFmtId="2" fontId="0" fillId="0" borderId="19" xfId="0" applyNumberFormat="1" applyFill="1" applyBorder="1" applyAlignment="1">
      <alignment horizontal="center"/>
    </xf>
    <xf numFmtId="2" fontId="0" fillId="0" borderId="20" xfId="0" applyNumberFormat="1" applyFill="1" applyBorder="1" applyAlignment="1">
      <alignment horizontal="center"/>
    </xf>
    <xf numFmtId="2" fontId="0" fillId="0" borderId="21" xfId="0" applyNumberFormat="1" applyFill="1" applyBorder="1" applyAlignment="1">
      <alignment horizontal="center"/>
    </xf>
    <xf numFmtId="164" fontId="0" fillId="0" borderId="0" xfId="2" applyNumberFormat="1" applyFont="1" applyFill="1" applyBorder="1" applyAlignment="1">
      <alignment horizontal="center"/>
    </xf>
    <xf numFmtId="164" fontId="0" fillId="0" borderId="18" xfId="2" applyNumberFormat="1" applyFont="1" applyFill="1" applyBorder="1" applyAlignment="1">
      <alignment horizontal="center"/>
    </xf>
    <xf numFmtId="164" fontId="0" fillId="0" borderId="20" xfId="2" applyNumberFormat="1" applyFont="1" applyFill="1" applyBorder="1" applyAlignment="1">
      <alignment horizontal="center"/>
    </xf>
    <xf numFmtId="164" fontId="0" fillId="0" borderId="21" xfId="2" applyNumberFormat="1" applyFont="1" applyFill="1" applyBorder="1" applyAlignment="1">
      <alignment horizontal="center"/>
    </xf>
    <xf numFmtId="2" fontId="0" fillId="0" borderId="5" xfId="0" applyNumberForma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2" fontId="0" fillId="0" borderId="6" xfId="0" applyNumberFormat="1" applyFill="1" applyBorder="1" applyAlignment="1">
      <alignment horizontal="center"/>
    </xf>
    <xf numFmtId="2" fontId="2" fillId="3" borderId="0" xfId="0" applyNumberFormat="1" applyFont="1" applyFill="1" applyBorder="1" applyAlignment="1">
      <alignment horizontal="center" vertical="center"/>
    </xf>
    <xf numFmtId="2" fontId="2" fillId="3" borderId="20" xfId="0" applyNumberFormat="1" applyFont="1" applyFill="1" applyBorder="1" applyAlignment="1">
      <alignment horizontal="center" vertical="center"/>
    </xf>
    <xf numFmtId="2" fontId="2" fillId="3" borderId="17" xfId="0" applyNumberFormat="1" applyFont="1" applyFill="1" applyBorder="1" applyAlignment="1">
      <alignment horizontal="center" vertical="center"/>
    </xf>
    <xf numFmtId="2" fontId="2" fillId="3" borderId="19" xfId="0" applyNumberFormat="1" applyFont="1" applyFill="1" applyBorder="1" applyAlignment="1">
      <alignment horizontal="center" vertical="center"/>
    </xf>
    <xf numFmtId="0" fontId="2" fillId="8" borderId="17" xfId="0" applyFont="1" applyFill="1" applyBorder="1" applyAlignment="1" applyProtection="1">
      <alignment horizontal="center"/>
      <protection locked="0"/>
    </xf>
    <xf numFmtId="2" fontId="0" fillId="0" borderId="5" xfId="0" quotePrefix="1" applyNumberFormat="1" applyFill="1" applyBorder="1" applyAlignment="1" applyProtection="1">
      <alignment horizontal="center"/>
      <protection locked="0"/>
    </xf>
    <xf numFmtId="1" fontId="0" fillId="0" borderId="20" xfId="0" applyNumberFormat="1" applyFill="1" applyBorder="1" applyAlignment="1" applyProtection="1">
      <alignment horizontal="center"/>
    </xf>
    <xf numFmtId="1" fontId="0" fillId="0" borderId="21" xfId="0" applyNumberFormat="1" applyFill="1" applyBorder="1" applyAlignment="1" applyProtection="1">
      <alignment horizontal="center"/>
    </xf>
    <xf numFmtId="0" fontId="9" fillId="7" borderId="7" xfId="0" applyFont="1" applyFill="1" applyBorder="1" applyAlignment="1" applyProtection="1">
      <alignment horizontal="center" vertical="center" wrapText="1"/>
      <protection locked="0"/>
    </xf>
    <xf numFmtId="0" fontId="9" fillId="7" borderId="8" xfId="0" applyFont="1" applyFill="1" applyBorder="1" applyAlignment="1" applyProtection="1">
      <alignment horizontal="center" vertical="center" wrapText="1"/>
      <protection locked="0"/>
    </xf>
    <xf numFmtId="0" fontId="9" fillId="7" borderId="9" xfId="0" applyFont="1" applyFill="1" applyBorder="1" applyAlignment="1" applyProtection="1">
      <alignment horizontal="center" vertical="center" wrapText="1"/>
      <protection locked="0"/>
    </xf>
    <xf numFmtId="0" fontId="9" fillId="7" borderId="17" xfId="0" applyFont="1" applyFill="1" applyBorder="1" applyAlignment="1" applyProtection="1">
      <alignment horizontal="center" vertical="center" wrapText="1"/>
      <protection locked="0"/>
    </xf>
    <xf numFmtId="0" fontId="9" fillId="7" borderId="0" xfId="0" applyFont="1" applyFill="1" applyBorder="1" applyAlignment="1" applyProtection="1">
      <alignment horizontal="center" vertical="center" wrapText="1"/>
      <protection locked="0"/>
    </xf>
    <xf numFmtId="0" fontId="9" fillId="7" borderId="18" xfId="0" applyFont="1" applyFill="1" applyBorder="1" applyAlignment="1" applyProtection="1">
      <alignment horizontal="center" vertical="center" wrapText="1"/>
      <protection locked="0"/>
    </xf>
    <xf numFmtId="0" fontId="9" fillId="7" borderId="19" xfId="0" applyFont="1" applyFill="1" applyBorder="1" applyAlignment="1" applyProtection="1">
      <alignment horizontal="center" vertical="center" wrapText="1"/>
      <protection locked="0"/>
    </xf>
    <xf numFmtId="0" fontId="9" fillId="7" borderId="20" xfId="0" applyFont="1" applyFill="1" applyBorder="1" applyAlignment="1" applyProtection="1">
      <alignment horizontal="center" vertical="center" wrapText="1"/>
      <protection locked="0"/>
    </xf>
    <xf numFmtId="0" fontId="9" fillId="7" borderId="21" xfId="0" applyFont="1" applyFill="1" applyBorder="1" applyAlignment="1" applyProtection="1">
      <alignment horizontal="center" vertical="center" wrapText="1"/>
      <protection locked="0"/>
    </xf>
    <xf numFmtId="0" fontId="8" fillId="4" borderId="7" xfId="0" applyFont="1" applyFill="1" applyBorder="1" applyAlignment="1" applyProtection="1">
      <alignment horizontal="center" vertical="center" wrapText="1"/>
      <protection locked="0"/>
    </xf>
    <xf numFmtId="0" fontId="8" fillId="4" borderId="8" xfId="0" applyFont="1" applyFill="1" applyBorder="1" applyAlignment="1" applyProtection="1">
      <alignment horizontal="center" vertical="center" wrapText="1"/>
      <protection locked="0"/>
    </xf>
    <xf numFmtId="0" fontId="8" fillId="4" borderId="9" xfId="0" applyFont="1" applyFill="1" applyBorder="1" applyAlignment="1" applyProtection="1">
      <alignment horizontal="center" vertical="center" wrapText="1"/>
      <protection locked="0"/>
    </xf>
    <xf numFmtId="0" fontId="8" fillId="4" borderId="17" xfId="0" applyFont="1" applyFill="1" applyBorder="1" applyAlignment="1" applyProtection="1">
      <alignment horizontal="center" vertical="center" wrapText="1"/>
      <protection locked="0"/>
    </xf>
    <xf numFmtId="0" fontId="8" fillId="4" borderId="0" xfId="0" applyFont="1" applyFill="1" applyBorder="1" applyAlignment="1" applyProtection="1">
      <alignment horizontal="center" vertical="center" wrapText="1"/>
      <protection locked="0"/>
    </xf>
    <xf numFmtId="0" fontId="8" fillId="4" borderId="18" xfId="0" applyFont="1" applyFill="1" applyBorder="1" applyAlignment="1" applyProtection="1">
      <alignment horizontal="center" vertical="center" wrapText="1"/>
      <protection locked="0"/>
    </xf>
    <xf numFmtId="0" fontId="8" fillId="4" borderId="19" xfId="0" applyFont="1" applyFill="1" applyBorder="1" applyAlignment="1" applyProtection="1">
      <alignment horizontal="center" vertical="center" wrapText="1"/>
      <protection locked="0"/>
    </xf>
    <xf numFmtId="0" fontId="8" fillId="4" borderId="20" xfId="0" applyFont="1" applyFill="1" applyBorder="1" applyAlignment="1" applyProtection="1">
      <alignment horizontal="center" vertical="center" wrapText="1"/>
      <protection locked="0"/>
    </xf>
    <xf numFmtId="0" fontId="8" fillId="4" borderId="21" xfId="0" applyFont="1" applyFill="1" applyBorder="1" applyAlignment="1" applyProtection="1">
      <alignment horizontal="center" vertical="center" wrapText="1"/>
      <protection locked="0"/>
    </xf>
    <xf numFmtId="0" fontId="8" fillId="6" borderId="7" xfId="0" applyFont="1" applyFill="1" applyBorder="1" applyAlignment="1" applyProtection="1">
      <alignment horizontal="center" vertical="center" wrapText="1"/>
      <protection locked="0"/>
    </xf>
    <xf numFmtId="0" fontId="8" fillId="6" borderId="8" xfId="0" applyFont="1" applyFill="1" applyBorder="1" applyAlignment="1" applyProtection="1">
      <alignment horizontal="center" vertical="center" wrapText="1"/>
      <protection locked="0"/>
    </xf>
    <xf numFmtId="0" fontId="8" fillId="6" borderId="9" xfId="0" applyFont="1" applyFill="1" applyBorder="1" applyAlignment="1" applyProtection="1">
      <alignment horizontal="center" vertical="center" wrapText="1"/>
      <protection locked="0"/>
    </xf>
    <xf numFmtId="0" fontId="8" fillId="6" borderId="17" xfId="0" applyFont="1" applyFill="1" applyBorder="1" applyAlignment="1" applyProtection="1">
      <alignment horizontal="center" vertical="center" wrapText="1"/>
      <protection locked="0"/>
    </xf>
    <xf numFmtId="0" fontId="8" fillId="6" borderId="0" xfId="0" applyFont="1" applyFill="1" applyBorder="1" applyAlignment="1" applyProtection="1">
      <alignment horizontal="center" vertical="center" wrapText="1"/>
      <protection locked="0"/>
    </xf>
    <xf numFmtId="0" fontId="8" fillId="6" borderId="18" xfId="0" applyFont="1" applyFill="1" applyBorder="1" applyAlignment="1" applyProtection="1">
      <alignment horizontal="center" vertical="center" wrapText="1"/>
      <protection locked="0"/>
    </xf>
    <xf numFmtId="0" fontId="8" fillId="6" borderId="19" xfId="0" applyFont="1" applyFill="1" applyBorder="1" applyAlignment="1" applyProtection="1">
      <alignment horizontal="center" vertical="center" wrapText="1"/>
      <protection locked="0"/>
    </xf>
    <xf numFmtId="0" fontId="8" fillId="6" borderId="20" xfId="0" applyFont="1" applyFill="1" applyBorder="1" applyAlignment="1" applyProtection="1">
      <alignment horizontal="center" vertical="center" wrapText="1"/>
      <protection locked="0"/>
    </xf>
    <xf numFmtId="0" fontId="8" fillId="6" borderId="2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/>
      <protection locked="0"/>
    </xf>
    <xf numFmtId="0" fontId="3" fillId="0" borderId="2" xfId="0" applyFont="1" applyFill="1" applyBorder="1" applyAlignment="1" applyProtection="1">
      <alignment horizontal="center"/>
      <protection locked="0"/>
    </xf>
    <xf numFmtId="0" fontId="3" fillId="0" borderId="3" xfId="0" applyFont="1" applyFill="1" applyBorder="1" applyAlignment="1" applyProtection="1">
      <alignment horizontal="center"/>
      <protection locked="0"/>
    </xf>
    <xf numFmtId="0" fontId="3" fillId="0" borderId="7" xfId="0" applyFont="1" applyFill="1" applyBorder="1" applyAlignment="1" applyProtection="1">
      <alignment horizontal="center"/>
      <protection locked="0"/>
    </xf>
    <xf numFmtId="0" fontId="3" fillId="0" borderId="8" xfId="0" applyFont="1" applyFill="1" applyBorder="1" applyAlignment="1" applyProtection="1">
      <alignment horizontal="center"/>
      <protection locked="0"/>
    </xf>
    <xf numFmtId="0" fontId="3" fillId="0" borderId="9" xfId="0" applyFont="1" applyFill="1" applyBorder="1" applyAlignment="1" applyProtection="1">
      <alignment horizontal="center"/>
      <protection locked="0"/>
    </xf>
    <xf numFmtId="0" fontId="2" fillId="5" borderId="29" xfId="0" applyFont="1" applyFill="1" applyBorder="1" applyAlignment="1" applyProtection="1">
      <alignment horizontal="center" vertical="center"/>
      <protection locked="0"/>
    </xf>
    <xf numFmtId="0" fontId="2" fillId="5" borderId="27" xfId="0" applyFont="1" applyFill="1" applyBorder="1" applyAlignment="1" applyProtection="1">
      <alignment horizontal="center" vertical="center"/>
      <protection locked="0"/>
    </xf>
    <xf numFmtId="0" fontId="2" fillId="5" borderId="28" xfId="0" applyFont="1" applyFill="1" applyBorder="1" applyAlignment="1" applyProtection="1">
      <alignment horizontal="center" vertical="center"/>
      <protection locked="0"/>
    </xf>
    <xf numFmtId="0" fontId="8" fillId="5" borderId="7" xfId="0" applyFont="1" applyFill="1" applyBorder="1" applyAlignment="1" applyProtection="1">
      <alignment horizontal="center" vertical="center" wrapText="1"/>
      <protection locked="0"/>
    </xf>
    <xf numFmtId="0" fontId="8" fillId="5" borderId="8" xfId="0" applyFont="1" applyFill="1" applyBorder="1" applyAlignment="1" applyProtection="1">
      <alignment horizontal="center" vertical="center" wrapText="1"/>
      <protection locked="0"/>
    </xf>
    <xf numFmtId="0" fontId="8" fillId="5" borderId="9" xfId="0" applyFont="1" applyFill="1" applyBorder="1" applyAlignment="1" applyProtection="1">
      <alignment horizontal="center" vertical="center" wrapText="1"/>
      <protection locked="0"/>
    </xf>
    <xf numFmtId="0" fontId="8" fillId="5" borderId="17" xfId="0" applyFont="1" applyFill="1" applyBorder="1" applyAlignment="1" applyProtection="1">
      <alignment horizontal="center" vertical="center" wrapText="1"/>
      <protection locked="0"/>
    </xf>
    <xf numFmtId="0" fontId="8" fillId="5" borderId="0" xfId="0" applyFont="1" applyFill="1" applyBorder="1" applyAlignment="1" applyProtection="1">
      <alignment horizontal="center" vertical="center" wrapText="1"/>
      <protection locked="0"/>
    </xf>
    <xf numFmtId="0" fontId="8" fillId="5" borderId="18" xfId="0" applyFont="1" applyFill="1" applyBorder="1" applyAlignment="1" applyProtection="1">
      <alignment horizontal="center" vertical="center" wrapText="1"/>
      <protection locked="0"/>
    </xf>
    <xf numFmtId="0" fontId="8" fillId="5" borderId="19" xfId="0" applyFont="1" applyFill="1" applyBorder="1" applyAlignment="1" applyProtection="1">
      <alignment horizontal="center" vertical="center" wrapText="1"/>
      <protection locked="0"/>
    </xf>
    <xf numFmtId="0" fontId="8" fillId="5" borderId="20" xfId="0" applyFont="1" applyFill="1" applyBorder="1" applyAlignment="1" applyProtection="1">
      <alignment horizontal="center" vertical="center" wrapText="1"/>
      <protection locked="0"/>
    </xf>
    <xf numFmtId="0" fontId="8" fillId="5" borderId="21" xfId="0" applyFont="1" applyFill="1" applyBorder="1" applyAlignment="1" applyProtection="1">
      <alignment horizontal="center" vertical="center" wrapText="1"/>
      <protection locked="0"/>
    </xf>
    <xf numFmtId="0" fontId="2" fillId="0" borderId="29" xfId="0" applyFont="1" applyFill="1" applyBorder="1" applyAlignment="1" applyProtection="1">
      <alignment horizontal="center" vertical="center"/>
      <protection locked="0"/>
    </xf>
    <xf numFmtId="0" fontId="2" fillId="0" borderId="27" xfId="0" applyFont="1" applyFill="1" applyBorder="1" applyAlignment="1" applyProtection="1">
      <alignment horizontal="center" vertical="center"/>
      <protection locked="0"/>
    </xf>
    <xf numFmtId="0" fontId="2" fillId="0" borderId="28" xfId="0" applyFont="1" applyFill="1" applyBorder="1" applyAlignment="1" applyProtection="1">
      <alignment horizontal="center" vertical="center"/>
      <protection locked="0"/>
    </xf>
  </cellXfs>
  <cellStyles count="3">
    <cellStyle name="Normal" xfId="0" builtinId="0"/>
    <cellStyle name="Porcentagem" xfId="2" builtinId="5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2.2328958880139981E-2"/>
                  <c:y val="-0.1045235491396908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</c:trendlineLbl>
          </c:trendline>
          <c:xVal>
            <c:numRef>
              <c:f>Modelo!$D$3:$D$120</c:f>
              <c:numCache>
                <c:formatCode>General</c:formatCode>
                <c:ptCount val="118"/>
              </c:numCache>
            </c:numRef>
          </c:xVal>
          <c:yVal>
            <c:numRef>
              <c:f>Modelo!$E$3:$E$120</c:f>
              <c:numCache>
                <c:formatCode>0</c:formatCode>
                <c:ptCount val="118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0F9-48CC-96D8-66590DE7B8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5179696"/>
        <c:axId val="385180024"/>
      </c:scatterChart>
      <c:valAx>
        <c:axId val="3851796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85180024"/>
        <c:crosses val="autoZero"/>
        <c:crossBetween val="midCat"/>
      </c:valAx>
      <c:valAx>
        <c:axId val="385180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851796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4.3895231846019248E-2"/>
                  <c:y val="-0.2038549868766404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</c:trendlineLbl>
          </c:trendline>
          <c:xVal>
            <c:numRef>
              <c:f>Preenchido!$D$3:$D$68</c:f>
              <c:numCache>
                <c:formatCode>General</c:formatCode>
                <c:ptCount val="66"/>
                <c:pt idx="0">
                  <c:v>119</c:v>
                </c:pt>
                <c:pt idx="1">
                  <c:v>122</c:v>
                </c:pt>
                <c:pt idx="2">
                  <c:v>136</c:v>
                </c:pt>
                <c:pt idx="3">
                  <c:v>126</c:v>
                </c:pt>
                <c:pt idx="4">
                  <c:v>124</c:v>
                </c:pt>
                <c:pt idx="5">
                  <c:v>113</c:v>
                </c:pt>
                <c:pt idx="6">
                  <c:v>115</c:v>
                </c:pt>
                <c:pt idx="7">
                  <c:v>128</c:v>
                </c:pt>
                <c:pt idx="8">
                  <c:v>130</c:v>
                </c:pt>
                <c:pt idx="9">
                  <c:v>121</c:v>
                </c:pt>
                <c:pt idx="10">
                  <c:v>133</c:v>
                </c:pt>
                <c:pt idx="11">
                  <c:v>116</c:v>
                </c:pt>
                <c:pt idx="12">
                  <c:v>148</c:v>
                </c:pt>
                <c:pt idx="13">
                  <c:v>126</c:v>
                </c:pt>
                <c:pt idx="14">
                  <c:v>131</c:v>
                </c:pt>
                <c:pt idx="15">
                  <c:v>141</c:v>
                </c:pt>
                <c:pt idx="16">
                  <c:v>121</c:v>
                </c:pt>
                <c:pt idx="17">
                  <c:v>120</c:v>
                </c:pt>
                <c:pt idx="18">
                  <c:v>131</c:v>
                </c:pt>
                <c:pt idx="19">
                  <c:v>128</c:v>
                </c:pt>
                <c:pt idx="20">
                  <c:v>136</c:v>
                </c:pt>
                <c:pt idx="21">
                  <c:v>117</c:v>
                </c:pt>
                <c:pt idx="22">
                  <c:v>117</c:v>
                </c:pt>
                <c:pt idx="23">
                  <c:v>116</c:v>
                </c:pt>
                <c:pt idx="24">
                  <c:v>117</c:v>
                </c:pt>
                <c:pt idx="25">
                  <c:v>118</c:v>
                </c:pt>
                <c:pt idx="26">
                  <c:v>132</c:v>
                </c:pt>
                <c:pt idx="27">
                  <c:v>128</c:v>
                </c:pt>
                <c:pt idx="28">
                  <c:v>124</c:v>
                </c:pt>
                <c:pt idx="29">
                  <c:v>125</c:v>
                </c:pt>
                <c:pt idx="30">
                  <c:v>106</c:v>
                </c:pt>
                <c:pt idx="31">
                  <c:v>119</c:v>
                </c:pt>
                <c:pt idx="32">
                  <c:v>103</c:v>
                </c:pt>
                <c:pt idx="33">
                  <c:v>121</c:v>
                </c:pt>
                <c:pt idx="34">
                  <c:v>106</c:v>
                </c:pt>
                <c:pt idx="35">
                  <c:v>114</c:v>
                </c:pt>
                <c:pt idx="36">
                  <c:v>112</c:v>
                </c:pt>
                <c:pt idx="37">
                  <c:v>113</c:v>
                </c:pt>
                <c:pt idx="38">
                  <c:v>104</c:v>
                </c:pt>
                <c:pt idx="39">
                  <c:v>133</c:v>
                </c:pt>
                <c:pt idx="40">
                  <c:v>123</c:v>
                </c:pt>
                <c:pt idx="41">
                  <c:v>132</c:v>
                </c:pt>
                <c:pt idx="42">
                  <c:v>117</c:v>
                </c:pt>
                <c:pt idx="43">
                  <c:v>119</c:v>
                </c:pt>
                <c:pt idx="44">
                  <c:v>118</c:v>
                </c:pt>
                <c:pt idx="45">
                  <c:v>91</c:v>
                </c:pt>
                <c:pt idx="46">
                  <c:v>89</c:v>
                </c:pt>
                <c:pt idx="47">
                  <c:v>90</c:v>
                </c:pt>
                <c:pt idx="48">
                  <c:v>100</c:v>
                </c:pt>
                <c:pt idx="49">
                  <c:v>103</c:v>
                </c:pt>
                <c:pt idx="50">
                  <c:v>110</c:v>
                </c:pt>
                <c:pt idx="51">
                  <c:v>102</c:v>
                </c:pt>
                <c:pt idx="52">
                  <c:v>96</c:v>
                </c:pt>
                <c:pt idx="53">
                  <c:v>87</c:v>
                </c:pt>
                <c:pt idx="54">
                  <c:v>94</c:v>
                </c:pt>
                <c:pt idx="55">
                  <c:v>109</c:v>
                </c:pt>
                <c:pt idx="56">
                  <c:v>113</c:v>
                </c:pt>
                <c:pt idx="57">
                  <c:v>108</c:v>
                </c:pt>
                <c:pt idx="58">
                  <c:v>94</c:v>
                </c:pt>
                <c:pt idx="59">
                  <c:v>94</c:v>
                </c:pt>
                <c:pt idx="60">
                  <c:v>93</c:v>
                </c:pt>
                <c:pt idx="61">
                  <c:v>104</c:v>
                </c:pt>
                <c:pt idx="62">
                  <c:v>99</c:v>
                </c:pt>
                <c:pt idx="63">
                  <c:v>124</c:v>
                </c:pt>
                <c:pt idx="64">
                  <c:v>99</c:v>
                </c:pt>
                <c:pt idx="65">
                  <c:v>102</c:v>
                </c:pt>
              </c:numCache>
            </c:numRef>
          </c:xVal>
          <c:yVal>
            <c:numRef>
              <c:f>Preenchido!$E$3:$E$68</c:f>
              <c:numCache>
                <c:formatCode>0</c:formatCode>
                <c:ptCount val="66"/>
                <c:pt idx="0">
                  <c:v>89</c:v>
                </c:pt>
                <c:pt idx="1">
                  <c:v>86</c:v>
                </c:pt>
                <c:pt idx="2" formatCode="General">
                  <c:v>95</c:v>
                </c:pt>
                <c:pt idx="3" formatCode="General">
                  <c:v>82</c:v>
                </c:pt>
                <c:pt idx="4" formatCode="General">
                  <c:v>87</c:v>
                </c:pt>
                <c:pt idx="5" formatCode="General">
                  <c:v>78</c:v>
                </c:pt>
                <c:pt idx="6" formatCode="General">
                  <c:v>80</c:v>
                </c:pt>
                <c:pt idx="7" formatCode="General">
                  <c:v>80</c:v>
                </c:pt>
                <c:pt idx="8" formatCode="General">
                  <c:v>90</c:v>
                </c:pt>
                <c:pt idx="9" formatCode="General">
                  <c:v>91</c:v>
                </c:pt>
                <c:pt idx="10" formatCode="General">
                  <c:v>91</c:v>
                </c:pt>
                <c:pt idx="11" formatCode="General">
                  <c:v>86</c:v>
                </c:pt>
                <c:pt idx="12" formatCode="General">
                  <c:v>93</c:v>
                </c:pt>
                <c:pt idx="13" formatCode="General">
                  <c:v>88</c:v>
                </c:pt>
                <c:pt idx="14" formatCode="General">
                  <c:v>80</c:v>
                </c:pt>
                <c:pt idx="15" formatCode="General">
                  <c:v>93</c:v>
                </c:pt>
                <c:pt idx="16">
                  <c:v>78</c:v>
                </c:pt>
                <c:pt idx="17">
                  <c:v>83</c:v>
                </c:pt>
                <c:pt idx="18">
                  <c:v>86</c:v>
                </c:pt>
                <c:pt idx="19">
                  <c:v>78</c:v>
                </c:pt>
                <c:pt idx="20">
                  <c:v>73</c:v>
                </c:pt>
                <c:pt idx="21">
                  <c:v>75</c:v>
                </c:pt>
                <c:pt idx="22">
                  <c:v>72</c:v>
                </c:pt>
                <c:pt idx="23">
                  <c:v>75</c:v>
                </c:pt>
                <c:pt idx="24">
                  <c:v>82</c:v>
                </c:pt>
                <c:pt idx="25">
                  <c:v>59</c:v>
                </c:pt>
                <c:pt idx="26">
                  <c:v>89</c:v>
                </c:pt>
                <c:pt idx="27">
                  <c:v>80</c:v>
                </c:pt>
                <c:pt idx="28">
                  <c:v>86</c:v>
                </c:pt>
                <c:pt idx="29">
                  <c:v>77</c:v>
                </c:pt>
                <c:pt idx="30">
                  <c:v>71</c:v>
                </c:pt>
                <c:pt idx="31">
                  <c:v>84</c:v>
                </c:pt>
                <c:pt idx="32">
                  <c:v>71</c:v>
                </c:pt>
                <c:pt idx="33">
                  <c:v>79</c:v>
                </c:pt>
                <c:pt idx="34">
                  <c:v>72</c:v>
                </c:pt>
                <c:pt idx="35">
                  <c:v>78</c:v>
                </c:pt>
                <c:pt idx="36">
                  <c:v>70</c:v>
                </c:pt>
                <c:pt idx="37">
                  <c:v>78</c:v>
                </c:pt>
                <c:pt idx="38">
                  <c:v>72</c:v>
                </c:pt>
                <c:pt idx="39">
                  <c:v>89</c:v>
                </c:pt>
                <c:pt idx="40">
                  <c:v>86</c:v>
                </c:pt>
                <c:pt idx="41">
                  <c:v>81</c:v>
                </c:pt>
                <c:pt idx="42">
                  <c:v>77</c:v>
                </c:pt>
                <c:pt idx="43">
                  <c:v>87</c:v>
                </c:pt>
                <c:pt idx="44">
                  <c:v>89</c:v>
                </c:pt>
                <c:pt idx="45">
                  <c:v>52</c:v>
                </c:pt>
                <c:pt idx="46">
                  <c:v>45</c:v>
                </c:pt>
                <c:pt idx="47">
                  <c:v>51</c:v>
                </c:pt>
                <c:pt idx="48" formatCode="General">
                  <c:v>77</c:v>
                </c:pt>
                <c:pt idx="49" formatCode="General">
                  <c:v>68</c:v>
                </c:pt>
                <c:pt idx="50" formatCode="General">
                  <c:v>64</c:v>
                </c:pt>
                <c:pt idx="51" formatCode="General">
                  <c:v>66</c:v>
                </c:pt>
                <c:pt idx="52" formatCode="General">
                  <c:v>58</c:v>
                </c:pt>
                <c:pt idx="53" formatCode="General">
                  <c:v>54</c:v>
                </c:pt>
                <c:pt idx="54" formatCode="General">
                  <c:v>58</c:v>
                </c:pt>
                <c:pt idx="55" formatCode="General">
                  <c:v>66</c:v>
                </c:pt>
                <c:pt idx="56" formatCode="General">
                  <c:v>68</c:v>
                </c:pt>
                <c:pt idx="57" formatCode="General">
                  <c:v>70</c:v>
                </c:pt>
                <c:pt idx="58" formatCode="General">
                  <c:v>64</c:v>
                </c:pt>
                <c:pt idx="59" formatCode="General">
                  <c:v>66</c:v>
                </c:pt>
                <c:pt idx="60" formatCode="General">
                  <c:v>59</c:v>
                </c:pt>
                <c:pt idx="61" formatCode="General">
                  <c:v>63</c:v>
                </c:pt>
                <c:pt idx="62" formatCode="General">
                  <c:v>59</c:v>
                </c:pt>
                <c:pt idx="63" formatCode="General">
                  <c:v>80</c:v>
                </c:pt>
                <c:pt idx="64" formatCode="General">
                  <c:v>64</c:v>
                </c:pt>
                <c:pt idx="65" formatCode="General">
                  <c:v>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104-44E7-A318-A17C510D89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5179696"/>
        <c:axId val="385180024"/>
      </c:scatterChart>
      <c:valAx>
        <c:axId val="3851796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85180024"/>
        <c:crosses val="autoZero"/>
        <c:crossBetween val="midCat"/>
      </c:valAx>
      <c:valAx>
        <c:axId val="385180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851796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247650</xdr:colOff>
      <xdr:row>21</xdr:row>
      <xdr:rowOff>57150</xdr:rowOff>
    </xdr:from>
    <xdr:to>
      <xdr:col>21</xdr:col>
      <xdr:colOff>933450</xdr:colOff>
      <xdr:row>35</xdr:row>
      <xdr:rowOff>123825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19C6D2C-3DA5-480D-AE4E-7D7EEBB86D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247650</xdr:colOff>
      <xdr:row>21</xdr:row>
      <xdr:rowOff>57150</xdr:rowOff>
    </xdr:from>
    <xdr:to>
      <xdr:col>21</xdr:col>
      <xdr:colOff>933450</xdr:colOff>
      <xdr:row>35</xdr:row>
      <xdr:rowOff>123825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CDDE304-04A9-4AFB-92EA-2BAF4D0E20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7D857-7DD8-4B6C-9CA7-5B43ABC9D94C}">
  <dimension ref="A1:AD153"/>
  <sheetViews>
    <sheetView tabSelected="1" zoomScaleNormal="100" workbookViewId="0">
      <pane xSplit="1" ySplit="2" topLeftCell="B3" activePane="bottomRight" state="frozen"/>
      <selection activeCell="D20" sqref="D20"/>
      <selection pane="topRight" activeCell="D20" sqref="D20"/>
      <selection pane="bottomLeft" activeCell="D20" sqref="D20"/>
      <selection pane="bottomRight" activeCell="Y12" sqref="Y12"/>
    </sheetView>
  </sheetViews>
  <sheetFormatPr defaultRowHeight="15" x14ac:dyDescent="0.25"/>
  <cols>
    <col min="1" max="1" width="9.140625" style="4"/>
    <col min="2" max="2" width="9.140625" style="13"/>
    <col min="3" max="3" width="12.28515625" style="17" customWidth="1"/>
    <col min="4" max="7" width="9.140625" style="1"/>
    <col min="8" max="8" width="12.42578125" style="18" bestFit="1" customWidth="1"/>
    <col min="9" max="10" width="9.140625" style="26"/>
    <col min="11" max="11" width="9.140625" style="17"/>
    <col min="12" max="12" width="4" style="13" customWidth="1"/>
    <col min="13" max="13" width="13.28515625" style="13" bestFit="1" customWidth="1"/>
    <col min="14" max="17" width="9.140625" style="13" customWidth="1"/>
    <col min="18" max="18" width="3.85546875" style="13" customWidth="1"/>
    <col min="19" max="19" width="23.85546875" style="43" customWidth="1"/>
    <col min="20" max="23" width="15.28515625" style="13" customWidth="1"/>
    <col min="24" max="24" width="6.42578125" style="13" customWidth="1"/>
    <col min="25" max="16384" width="9.140625" style="13"/>
  </cols>
  <sheetData>
    <row r="1" spans="1:30" s="8" customFormat="1" ht="19.5" thickBot="1" x14ac:dyDescent="0.35">
      <c r="A1" s="153" t="s">
        <v>0</v>
      </c>
      <c r="B1" s="154"/>
      <c r="C1" s="154"/>
      <c r="D1" s="154"/>
      <c r="E1" s="154"/>
      <c r="F1" s="154"/>
      <c r="G1" s="155"/>
      <c r="H1" s="153" t="s">
        <v>1</v>
      </c>
      <c r="I1" s="154"/>
      <c r="J1" s="154"/>
      <c r="K1" s="155"/>
      <c r="M1" s="156" t="s">
        <v>2</v>
      </c>
      <c r="N1" s="157"/>
      <c r="O1" s="157"/>
      <c r="P1" s="157"/>
      <c r="Q1" s="158"/>
      <c r="S1" s="93" t="s">
        <v>58</v>
      </c>
      <c r="T1" s="75" t="s">
        <v>60</v>
      </c>
      <c r="U1" s="93" t="s">
        <v>59</v>
      </c>
      <c r="V1" s="75" t="s">
        <v>60</v>
      </c>
      <c r="W1" s="62"/>
    </row>
    <row r="2" spans="1:30" ht="15.75" thickBot="1" x14ac:dyDescent="0.3">
      <c r="A2" s="82" t="s">
        <v>3</v>
      </c>
      <c r="B2" s="9" t="s">
        <v>4</v>
      </c>
      <c r="C2" s="92" t="s">
        <v>5</v>
      </c>
      <c r="D2" s="84" t="s">
        <v>6</v>
      </c>
      <c r="E2" s="85" t="s">
        <v>7</v>
      </c>
      <c r="F2" s="85" t="s">
        <v>8</v>
      </c>
      <c r="G2" s="86" t="s">
        <v>9</v>
      </c>
      <c r="H2" s="11" t="s">
        <v>6</v>
      </c>
      <c r="I2" s="10" t="s">
        <v>7</v>
      </c>
      <c r="J2" s="10" t="s">
        <v>8</v>
      </c>
      <c r="K2" s="12" t="s">
        <v>9</v>
      </c>
      <c r="M2" s="14" t="s">
        <v>3</v>
      </c>
      <c r="N2" s="15" t="s">
        <v>6</v>
      </c>
      <c r="O2" s="15" t="s">
        <v>7</v>
      </c>
      <c r="P2" s="15" t="s">
        <v>8</v>
      </c>
      <c r="Q2" s="16" t="s">
        <v>9</v>
      </c>
      <c r="S2" s="71"/>
      <c r="T2" s="72" t="s">
        <v>6</v>
      </c>
      <c r="U2" s="73" t="s">
        <v>7</v>
      </c>
      <c r="V2" s="73" t="s">
        <v>10</v>
      </c>
      <c r="W2" s="74" t="s">
        <v>9</v>
      </c>
    </row>
    <row r="3" spans="1:30" x14ac:dyDescent="0.25">
      <c r="A3" s="83"/>
      <c r="B3" s="5"/>
      <c r="D3" s="87"/>
      <c r="E3" s="88"/>
      <c r="F3" s="88"/>
      <c r="G3" s="88"/>
      <c r="H3" s="19" t="s">
        <v>11</v>
      </c>
      <c r="I3" s="5"/>
      <c r="J3" s="5"/>
      <c r="K3" s="20"/>
      <c r="M3" s="21" t="s">
        <v>34</v>
      </c>
      <c r="N3" s="69" t="str">
        <f>IFERROR(AVERAGE(IF(HOUR($A$3:$A$20)=7,$D$3:$D$20,"")),"-")</f>
        <v>-</v>
      </c>
      <c r="O3" s="69" t="str">
        <f t="array" ref="O3">IFERROR(AVERAGE(IF(HOUR($A$3:$A$20)=7,$E$3:$E$20,"")),"-")</f>
        <v>-</v>
      </c>
      <c r="P3" s="69" t="str">
        <f t="array" ref="P3">IFERROR(AVERAGE(IF(HOUR($A$3:$A$20)=7,$F$3:$F$20,"")),"-")</f>
        <v>-</v>
      </c>
      <c r="Q3" s="70" t="str">
        <f t="array" ref="Q3">IFERROR(AVERAGE(IF(HOUR($A$3:$A$20)=7,$G$3:$G$20,"")),"-")</f>
        <v>-</v>
      </c>
      <c r="S3" s="22" t="s">
        <v>12</v>
      </c>
      <c r="T3" s="23" t="e">
        <f>AVERAGE(D3:D120)</f>
        <v>#DIV/0!</v>
      </c>
      <c r="U3" s="24" t="e">
        <f>AVERAGE(E3:E120)</f>
        <v>#DIV/0!</v>
      </c>
      <c r="V3" s="24" t="e">
        <f>AVERAGE(F3:F120)</f>
        <v>#DIV/0!</v>
      </c>
      <c r="W3" s="25" t="e">
        <f>AVERAGE(G3:G120)</f>
        <v>#DIV/0!</v>
      </c>
    </row>
    <row r="4" spans="1:30" ht="15.75" thickBot="1" x14ac:dyDescent="0.3">
      <c r="A4" s="83"/>
      <c r="B4" s="7" t="str">
        <f>IF(A4&gt;0,IF(24*60*(A4-A3 + ((A4-A3)&lt;0))&gt;0,24*60*(A4-A3 + ((A4-A3)&lt;0)),""),"")</f>
        <v/>
      </c>
      <c r="D4" s="87"/>
      <c r="E4" s="88"/>
      <c r="F4" s="88"/>
      <c r="G4" s="88"/>
      <c r="H4" s="65" t="str">
        <f>IF($B4="","",(SQRT((D4-D3)*(D4-D3))*$B4))</f>
        <v/>
      </c>
      <c r="I4" s="66" t="str">
        <f t="shared" ref="I4:J4" si="0">IF($B4="","",(SQRT((E4-E3)*(E4-E3))*$B4))</f>
        <v/>
      </c>
      <c r="J4" s="66" t="str">
        <f t="shared" si="0"/>
        <v/>
      </c>
      <c r="K4" s="64" t="str">
        <f>IF($B4="","",(SQRT((G4-G3)*(G4-G3))*$B4))</f>
        <v/>
      </c>
      <c r="M4" s="21" t="s">
        <v>35</v>
      </c>
      <c r="N4" s="69" t="str">
        <f t="array" ref="N4">IFERROR(AVERAGE(IF(HOUR($A$3:$A$20)=8,$D$3:$D$20,"")),"-")</f>
        <v>-</v>
      </c>
      <c r="O4" s="69" t="str">
        <f t="array" ref="O4">IFERROR(AVERAGE(IF(HOUR($A$3:$A$20)=8,$E$3:$E$20,"")),"-")</f>
        <v>-</v>
      </c>
      <c r="P4" s="69" t="str">
        <f t="array" ref="P4">IFERROR(AVERAGE(IF(HOUR($A$3:$A$20)=8,$F$3:$F$20,"")),"-")</f>
        <v>-</v>
      </c>
      <c r="Q4" s="70" t="str">
        <f t="array" ref="Q4">IFERROR(AVERAGE(IF(HOUR($A$3:$A$20)=8,$G$3:$G$20,"")),"-")</f>
        <v>-</v>
      </c>
      <c r="S4" s="27" t="s">
        <v>13</v>
      </c>
      <c r="T4" s="28" t="e">
        <f>STDEV(D3:D120)</f>
        <v>#DIV/0!</v>
      </c>
      <c r="U4" s="29" t="e">
        <f>STDEV(E3:E120)</f>
        <v>#DIV/0!</v>
      </c>
      <c r="V4" s="29" t="e">
        <f>STDEV(F3:F120)</f>
        <v>#DIV/0!</v>
      </c>
      <c r="W4" s="30" t="e">
        <f>STDEV(G3:G120)</f>
        <v>#DIV/0!</v>
      </c>
    </row>
    <row r="5" spans="1:30" ht="15" customHeight="1" x14ac:dyDescent="0.25">
      <c r="A5" s="83"/>
      <c r="B5" s="7" t="str">
        <f t="shared" ref="B5:B68" si="1">IF(A5&gt;0,IF(24*60*(A5-A4 + ((A5-A4)&lt;0))&gt;0,24*60*(A5-A4 + ((A5-A4)&lt;0)),""),"")</f>
        <v/>
      </c>
      <c r="D5" s="87"/>
      <c r="E5" s="87"/>
      <c r="F5" s="87"/>
      <c r="G5" s="87"/>
      <c r="H5" s="65" t="str">
        <f t="shared" ref="H5:H68" si="2">IF($B5="","",(SQRT((D5-D4)*(D5-D4))*$B5))</f>
        <v/>
      </c>
      <c r="I5" s="66" t="str">
        <f t="shared" ref="I5:I68" si="3">IF($B5="","",(SQRT((E5-E4)*(E5-E4))*$B5))</f>
        <v/>
      </c>
      <c r="J5" s="66" t="str">
        <f t="shared" ref="J5:J68" si="4">IF($B5="","",(SQRT((F5-F4)*(F5-F4))*$B5))</f>
        <v/>
      </c>
      <c r="K5" s="64" t="str">
        <f t="shared" ref="K5:K68" si="5">IF($B5="","",(SQRT((G5-G4)*(G5-G4))*$B5))</f>
        <v/>
      </c>
      <c r="M5" s="21" t="s">
        <v>36</v>
      </c>
      <c r="N5" s="69" t="str">
        <f t="array" ref="N5">IFERROR(AVERAGE(IF(HOUR($A$3:$A$20)=9,$D$3:$D$20,"")),"-")</f>
        <v>-</v>
      </c>
      <c r="O5" s="69" t="str">
        <f t="array" ref="O5">IFERROR(AVERAGE(IF(HOUR($A$3:$A$20)=9,$E$3:$E$20,"")),"-")</f>
        <v>-</v>
      </c>
      <c r="P5" s="69" t="str">
        <f t="array" ref="P5">IFERROR(AVERAGE(IF(HOUR($A$3:$A$20)=9,$F$3:$F$20,"")),"-")</f>
        <v>-</v>
      </c>
      <c r="Q5" s="70" t="str">
        <f t="array" ref="Q5">IFERROR(AVERAGE(IF(HOUR($A$3:$A$20)=9,$G$3:$G$20,"")),"-")</f>
        <v>-</v>
      </c>
      <c r="S5" s="94" t="s">
        <v>14</v>
      </c>
      <c r="T5" s="32" t="e">
        <f>AVERAGE(D3:D58,D73:D77)</f>
        <v>#DIV/0!</v>
      </c>
      <c r="U5" s="32" t="e">
        <f>AVERAGE(E3:E58,E73:E77)</f>
        <v>#DIV/0!</v>
      </c>
      <c r="V5" s="32" t="e">
        <f>AVERAGE(F3:F58,F73:F77)</f>
        <v>#DIV/0!</v>
      </c>
      <c r="W5" s="33" t="e">
        <f>AVERAGE(G3:G58,G73:G77)</f>
        <v>#DIV/0!</v>
      </c>
      <c r="X5" s="13" t="s">
        <v>62</v>
      </c>
      <c r="Y5" s="135" t="s">
        <v>66</v>
      </c>
      <c r="Z5" s="136"/>
      <c r="AA5" s="136"/>
      <c r="AB5" s="136"/>
      <c r="AC5" s="136"/>
      <c r="AD5" s="137"/>
    </row>
    <row r="6" spans="1:30" x14ac:dyDescent="0.25">
      <c r="A6" s="83"/>
      <c r="B6" s="7" t="str">
        <f t="shared" si="1"/>
        <v/>
      </c>
      <c r="D6" s="87"/>
      <c r="E6" s="87"/>
      <c r="F6" s="87"/>
      <c r="G6" s="87"/>
      <c r="H6" s="65" t="str">
        <f t="shared" si="2"/>
        <v/>
      </c>
      <c r="I6" s="66" t="str">
        <f t="shared" si="3"/>
        <v/>
      </c>
      <c r="J6" s="66" t="str">
        <f t="shared" si="4"/>
        <v/>
      </c>
      <c r="K6" s="64" t="str">
        <f t="shared" si="5"/>
        <v/>
      </c>
      <c r="M6" s="21" t="s">
        <v>37</v>
      </c>
      <c r="N6" s="69" t="str">
        <f t="array" ref="N6">IFERROR(AVERAGE(IF(HOUR($A$3:$A$120)=10,$D$3:$D$120,"")),"-")</f>
        <v>-</v>
      </c>
      <c r="O6" s="69" t="str">
        <f t="array" ref="O6">IFERROR(AVERAGE(IF(HOUR($A$3:$A$120)=10,$E$3:$E$120,"")),"-")</f>
        <v>-</v>
      </c>
      <c r="P6" s="69" t="str">
        <f t="array" ref="P6">IFERROR(AVERAGE(IF(HOUR($A$3:$A$120)=10,$F$3:$F$120,"")),"-")</f>
        <v>-</v>
      </c>
      <c r="Q6" s="70" t="str">
        <f t="array" ref="Q6">IFERROR(AVERAGE(IF(HOUR($A$3:$A$120)=10,$G$3:$G$120,"")),"-")</f>
        <v>-</v>
      </c>
      <c r="S6" s="95" t="s">
        <v>15</v>
      </c>
      <c r="T6" s="34" t="e">
        <f>STDEV(D3:D58,D73:D77)</f>
        <v>#DIV/0!</v>
      </c>
      <c r="U6" s="35" t="e">
        <f>STDEV(E3:E58,E73:E77)</f>
        <v>#DIV/0!</v>
      </c>
      <c r="V6" s="35" t="e">
        <f>STDEV(F3:F58,F73:F77)</f>
        <v>#DIV/0!</v>
      </c>
      <c r="W6" s="36" t="e">
        <f>STDEV(G3:G58,G73:G77)</f>
        <v>#DIV/0!</v>
      </c>
      <c r="X6" s="13" t="s">
        <v>62</v>
      </c>
      <c r="Y6" s="138"/>
      <c r="Z6" s="139"/>
      <c r="AA6" s="139"/>
      <c r="AB6" s="139"/>
      <c r="AC6" s="139"/>
      <c r="AD6" s="140"/>
    </row>
    <row r="7" spans="1:30" x14ac:dyDescent="0.25">
      <c r="A7" s="83"/>
      <c r="B7" s="7" t="str">
        <f t="shared" si="1"/>
        <v/>
      </c>
      <c r="D7" s="87"/>
      <c r="E7" s="87"/>
      <c r="F7" s="87"/>
      <c r="G7" s="87"/>
      <c r="H7" s="65" t="str">
        <f t="shared" si="2"/>
        <v/>
      </c>
      <c r="I7" s="66" t="str">
        <f t="shared" si="3"/>
        <v/>
      </c>
      <c r="J7" s="66" t="str">
        <f t="shared" si="4"/>
        <v/>
      </c>
      <c r="K7" s="64" t="str">
        <f t="shared" si="5"/>
        <v/>
      </c>
      <c r="M7" s="21" t="s">
        <v>38</v>
      </c>
      <c r="N7" s="69" t="str">
        <f t="array" ref="N7">IFERROR(AVERAGE(IF(HOUR($A$3:$A$120)=11,$D$3:$D$120,"")),"-")</f>
        <v>-</v>
      </c>
      <c r="O7" s="69" t="str">
        <f t="array" ref="O7">IFERROR(AVERAGE(IF(HOUR($A$3:$A$120)=11,$E$3:$E$120,"")),"-")</f>
        <v>-</v>
      </c>
      <c r="P7" s="69" t="str">
        <f t="array" ref="P7">IFERROR(AVERAGE(IF(HOUR($A$3:$A$120)=11,$F$3:$F$120,"")),"-")</f>
        <v>-</v>
      </c>
      <c r="Q7" s="70" t="str">
        <f t="array" ref="Q7">IFERROR(AVERAGE(IF(HOUR($A$3:$A$120)=11,$G$3:$G$120,"")),"-")</f>
        <v>-</v>
      </c>
      <c r="S7" s="96" t="s">
        <v>16</v>
      </c>
      <c r="T7" s="31" t="e">
        <f>AVERAGE(D59:D72)</f>
        <v>#DIV/0!</v>
      </c>
      <c r="U7" s="32" t="e">
        <f>AVERAGE(E59:E72)</f>
        <v>#DIV/0!</v>
      </c>
      <c r="V7" s="32" t="e">
        <f>AVERAGE(F59:F72)</f>
        <v>#DIV/0!</v>
      </c>
      <c r="W7" s="33" t="e">
        <f>AVERAGE(G59:G72)</f>
        <v>#DIV/0!</v>
      </c>
      <c r="X7" s="13" t="s">
        <v>62</v>
      </c>
      <c r="Y7" s="138"/>
      <c r="Z7" s="139"/>
      <c r="AA7" s="139"/>
      <c r="AB7" s="139"/>
      <c r="AC7" s="139"/>
      <c r="AD7" s="140"/>
    </row>
    <row r="8" spans="1:30" ht="15.75" thickBot="1" x14ac:dyDescent="0.3">
      <c r="A8" s="83"/>
      <c r="B8" s="7" t="str">
        <f t="shared" si="1"/>
        <v/>
      </c>
      <c r="D8" s="87"/>
      <c r="E8" s="87"/>
      <c r="F8" s="87"/>
      <c r="G8" s="87"/>
      <c r="H8" s="65" t="str">
        <f t="shared" si="2"/>
        <v/>
      </c>
      <c r="I8" s="66" t="str">
        <f t="shared" si="3"/>
        <v/>
      </c>
      <c r="J8" s="66" t="str">
        <f t="shared" si="4"/>
        <v/>
      </c>
      <c r="K8" s="64" t="str">
        <f t="shared" si="5"/>
        <v/>
      </c>
      <c r="M8" s="21" t="s">
        <v>39</v>
      </c>
      <c r="N8" s="69" t="str">
        <f t="array" ref="N8">IFERROR(AVERAGE(IF(HOUR($A$3:$A$120)=12,$D$3:$D$120,"")),"-")</f>
        <v>-</v>
      </c>
      <c r="O8" s="69" t="str">
        <f t="array" ref="O8">IFERROR(AVERAGE(IF(HOUR($A$3:$A$120)=12,$E$3:$E$120,"")),"-")</f>
        <v>-</v>
      </c>
      <c r="P8" s="69" t="str">
        <f t="array" ref="P8">IFERROR(AVERAGE(IF(HOUR($A$3:$A$120)=12,$F$3:$F$120,"")),"-")</f>
        <v>-</v>
      </c>
      <c r="Q8" s="70" t="str">
        <f t="array" ref="Q8">IFERROR(AVERAGE(IF(HOUR($A$3:$A$120)=12,$G$3:$G$120,"")),"-")</f>
        <v>-</v>
      </c>
      <c r="S8" s="97" t="s">
        <v>17</v>
      </c>
      <c r="T8" s="28" t="e">
        <f>STDEV(D59:D72)</f>
        <v>#DIV/0!</v>
      </c>
      <c r="U8" s="29" t="e">
        <f>STDEV(E59:E72)</f>
        <v>#DIV/0!</v>
      </c>
      <c r="V8" s="29" t="e">
        <f>STDEV(F59:F72)</f>
        <v>#DIV/0!</v>
      </c>
      <c r="W8" s="30" t="e">
        <f>STDEV(G59:G72)</f>
        <v>#DIV/0!</v>
      </c>
      <c r="X8" s="13" t="s">
        <v>62</v>
      </c>
      <c r="Y8" s="141"/>
      <c r="Z8" s="142"/>
      <c r="AA8" s="142"/>
      <c r="AB8" s="142"/>
      <c r="AC8" s="142"/>
      <c r="AD8" s="143"/>
    </row>
    <row r="9" spans="1:30" x14ac:dyDescent="0.25">
      <c r="A9" s="83"/>
      <c r="B9" s="7" t="str">
        <f t="shared" si="1"/>
        <v/>
      </c>
      <c r="D9" s="87"/>
      <c r="E9" s="87"/>
      <c r="F9" s="87"/>
      <c r="G9" s="87"/>
      <c r="H9" s="65" t="str">
        <f t="shared" si="2"/>
        <v/>
      </c>
      <c r="I9" s="66" t="str">
        <f t="shared" si="3"/>
        <v/>
      </c>
      <c r="J9" s="66" t="str">
        <f t="shared" si="4"/>
        <v/>
      </c>
      <c r="K9" s="64" t="str">
        <f t="shared" si="5"/>
        <v/>
      </c>
      <c r="M9" s="21" t="s">
        <v>40</v>
      </c>
      <c r="N9" s="69" t="str">
        <f t="array" ref="N9">IFERROR(AVERAGE(IF(HOUR($A$3:$A$120)=13,$D$3:$D$120,"")),"-")</f>
        <v>-</v>
      </c>
      <c r="O9" s="69" t="str">
        <f t="array" ref="O9">IFERROR(AVERAGE(IF(HOUR($A$3:$A$120)=13,$E$3:$E$120,"")),"-")</f>
        <v>-</v>
      </c>
      <c r="P9" s="69" t="str">
        <f t="array" ref="P9">IFERROR(AVERAGE(IF(HOUR($A$3:$A$120)=13,$F$3:$F$120,"")),"-")</f>
        <v>-</v>
      </c>
      <c r="Q9" s="70" t="str">
        <f t="array" ref="Q9">IFERROR(AVERAGE(IF(HOUR($A$3:$A$120)=13,$G$3:$G$120,"")),"-")</f>
        <v>-</v>
      </c>
      <c r="S9" s="39"/>
      <c r="T9" s="40" t="s">
        <v>18</v>
      </c>
      <c r="U9" s="32" t="e">
        <f>24*(V1-T1+((V1-T1)&lt;0))</f>
        <v>#VALUE!</v>
      </c>
      <c r="V9" s="40" t="s">
        <v>19</v>
      </c>
      <c r="W9" s="33" t="e">
        <f>24-U9</f>
        <v>#VALUE!</v>
      </c>
    </row>
    <row r="10" spans="1:30" x14ac:dyDescent="0.25">
      <c r="A10" s="83"/>
      <c r="B10" s="7" t="str">
        <f t="shared" si="1"/>
        <v/>
      </c>
      <c r="D10" s="87"/>
      <c r="E10" s="87"/>
      <c r="F10" s="87"/>
      <c r="G10" s="87"/>
      <c r="H10" s="65" t="str">
        <f t="shared" si="2"/>
        <v/>
      </c>
      <c r="I10" s="66" t="str">
        <f t="shared" si="3"/>
        <v/>
      </c>
      <c r="J10" s="66" t="str">
        <f t="shared" si="4"/>
        <v/>
      </c>
      <c r="K10" s="64" t="str">
        <f t="shared" si="5"/>
        <v/>
      </c>
      <c r="M10" s="21" t="s">
        <v>41</v>
      </c>
      <c r="N10" s="69" t="str">
        <f t="array" ref="N10">IFERROR(AVERAGE(IF(HOUR($A$3:$A$120)=14,$D$3:$D$120,"")),"-")</f>
        <v>-</v>
      </c>
      <c r="O10" s="69" t="str">
        <f t="array" ref="O10">IFERROR(AVERAGE(IF(HOUR($A$3:$A$120)=14,$E$3:$E$120,"")),"-")</f>
        <v>-</v>
      </c>
      <c r="P10" s="69" t="str">
        <f t="array" ref="P10">IFERROR(AVERAGE(IF(HOUR($A$3:$A$120)=14,$F$3:$F$120,"")),"-")</f>
        <v>-</v>
      </c>
      <c r="Q10" s="70" t="str">
        <f t="array" ref="Q10">IFERROR(AVERAGE(IF(HOUR($A$3:$A$120)=14,$G$3:$G$120,"")),"-")</f>
        <v>-</v>
      </c>
      <c r="S10" s="37" t="s">
        <v>13</v>
      </c>
      <c r="T10" s="32" t="e">
        <f>T4</f>
        <v>#DIV/0!</v>
      </c>
      <c r="U10" s="32" t="e">
        <f t="shared" ref="U10:W10" si="6">U4</f>
        <v>#DIV/0!</v>
      </c>
      <c r="V10" s="32" t="e">
        <f t="shared" si="6"/>
        <v>#DIV/0!</v>
      </c>
      <c r="W10" s="33" t="e">
        <f t="shared" si="6"/>
        <v>#DIV/0!</v>
      </c>
    </row>
    <row r="11" spans="1:30" ht="15.75" thickBot="1" x14ac:dyDescent="0.3">
      <c r="A11" s="83"/>
      <c r="B11" s="7" t="str">
        <f t="shared" si="1"/>
        <v/>
      </c>
      <c r="D11" s="87"/>
      <c r="E11" s="87"/>
      <c r="F11" s="87"/>
      <c r="G11" s="87"/>
      <c r="H11" s="65" t="str">
        <f t="shared" si="2"/>
        <v/>
      </c>
      <c r="I11" s="66" t="str">
        <f t="shared" si="3"/>
        <v/>
      </c>
      <c r="J11" s="66" t="str">
        <f t="shared" si="4"/>
        <v/>
      </c>
      <c r="K11" s="64" t="str">
        <f t="shared" si="5"/>
        <v/>
      </c>
      <c r="M11" s="21" t="s">
        <v>42</v>
      </c>
      <c r="N11" s="69" t="str">
        <f t="array" ref="N11">IFERROR(AVERAGE(IF(HOUR($A$3:$A$120)=15,$D$3:$D$120,"")),"-")</f>
        <v>-</v>
      </c>
      <c r="O11" s="69" t="str">
        <f t="array" ref="O11">IFERROR(AVERAGE(IF(HOUR($A$3:$A$120)=15,$E$3:$E$120,"")),"-")</f>
        <v>-</v>
      </c>
      <c r="P11" s="69" t="str">
        <f t="array" ref="P11">IFERROR(AVERAGE(IF(HOUR($A$3:$A$120)=15,$F$3:$F$120,"")),"-")</f>
        <v>-</v>
      </c>
      <c r="Q11" s="70" t="str">
        <f t="array" ref="Q11">IFERROR(AVERAGE(IF(HOUR($A$3:$A$120)=15,$G$3:$G$120,"")),"-")</f>
        <v>-</v>
      </c>
      <c r="S11" s="38" t="s">
        <v>20</v>
      </c>
      <c r="T11" s="29" t="e">
        <f>((T6*$W9)+(T8*$U9))/($U9+$W9)</f>
        <v>#DIV/0!</v>
      </c>
      <c r="U11" s="29" t="e">
        <f>((U6*$W9)+(U8*$U9))/($U9+$W9)</f>
        <v>#DIV/0!</v>
      </c>
      <c r="V11" s="29" t="e">
        <f t="shared" ref="V11" si="7">((V6*$W9)+(V8*$U9))/($U9+$W9)</f>
        <v>#DIV/0!</v>
      </c>
      <c r="W11" s="30" t="e">
        <f>((W6*$W9)+(W8*$U9))/($U9+$W9)</f>
        <v>#DIV/0!</v>
      </c>
    </row>
    <row r="12" spans="1:30" x14ac:dyDescent="0.25">
      <c r="A12" s="83"/>
      <c r="B12" s="7" t="str">
        <f t="shared" si="1"/>
        <v/>
      </c>
      <c r="D12" s="87"/>
      <c r="E12" s="87"/>
      <c r="F12" s="87"/>
      <c r="G12" s="87"/>
      <c r="H12" s="65" t="str">
        <f t="shared" si="2"/>
        <v/>
      </c>
      <c r="I12" s="66" t="str">
        <f t="shared" si="3"/>
        <v/>
      </c>
      <c r="J12" s="66" t="str">
        <f t="shared" si="4"/>
        <v/>
      </c>
      <c r="K12" s="64" t="str">
        <f t="shared" si="5"/>
        <v/>
      </c>
      <c r="M12" s="21" t="s">
        <v>43</v>
      </c>
      <c r="N12" s="69" t="str">
        <f t="array" ref="N12">IFERROR(AVERAGE(IF(HOUR($A$3:$A$120)=16,$D$3:$D$120,"")),"-")</f>
        <v>-</v>
      </c>
      <c r="O12" s="69" t="str">
        <f t="array" ref="O12">IFERROR(AVERAGE(IF(HOUR($A$3:$A$120)=16,$E$3:$E$120,"")),"-")</f>
        <v>-</v>
      </c>
      <c r="P12" s="69" t="str">
        <f t="array" ref="P12">IFERROR(AVERAGE(IF(HOUR($A$3:$A$120)=16,$F$3:$F$120,"")),"-")</f>
        <v>-</v>
      </c>
      <c r="Q12" s="70" t="str">
        <f t="array" ref="Q12">IFERROR(AVERAGE(IF(HOUR($A$3:$A$120)=16,$G$3:$G$120,"")),"-")</f>
        <v>-</v>
      </c>
      <c r="S12" s="37" t="s">
        <v>21</v>
      </c>
      <c r="T12" s="32">
        <f>SUM(B4:B106)</f>
        <v>0</v>
      </c>
      <c r="U12" s="41"/>
      <c r="V12" s="41"/>
      <c r="W12" s="42"/>
    </row>
    <row r="13" spans="1:30" ht="15.75" thickBot="1" x14ac:dyDescent="0.3">
      <c r="A13" s="83"/>
      <c r="B13" s="7" t="str">
        <f t="shared" si="1"/>
        <v/>
      </c>
      <c r="D13" s="87"/>
      <c r="E13" s="87"/>
      <c r="F13" s="87"/>
      <c r="G13" s="87"/>
      <c r="H13" s="65" t="str">
        <f t="shared" si="2"/>
        <v/>
      </c>
      <c r="I13" s="66" t="str">
        <f t="shared" si="3"/>
        <v/>
      </c>
      <c r="J13" s="66" t="str">
        <f t="shared" si="4"/>
        <v/>
      </c>
      <c r="K13" s="64" t="str">
        <f t="shared" si="5"/>
        <v/>
      </c>
      <c r="M13" s="21" t="s">
        <v>44</v>
      </c>
      <c r="N13" s="69" t="str">
        <f t="array" ref="N13">IFERROR(AVERAGE(IF(HOUR($A$3:$A$120)=17,$D$3:$D$120,"")),"-")</f>
        <v>-</v>
      </c>
      <c r="O13" s="69" t="str">
        <f t="array" ref="O13">IFERROR(AVERAGE(IF(HOUR($A$3:$A$120)=17,$E$3:$E$120,"")),"-")</f>
        <v>-</v>
      </c>
      <c r="P13" s="69" t="str">
        <f t="array" ref="P13">IFERROR(AVERAGE(IF(HOUR($A$3:$A$120)=17,$F$3:$F$120,"")),"-")</f>
        <v>-</v>
      </c>
      <c r="Q13" s="70" t="str">
        <f t="array" ref="Q13">IFERROR(AVERAGE(IF(HOUR($A$3:$A$120)=17,$G$3:$G$120,"")),"-")</f>
        <v>-</v>
      </c>
      <c r="S13" s="38" t="s">
        <v>22</v>
      </c>
      <c r="T13" s="29" t="e">
        <f>SUM(H4:H106)/$T12</f>
        <v>#DIV/0!</v>
      </c>
      <c r="U13" s="29" t="e">
        <f>SUM(I4:I106)/$T12</f>
        <v>#DIV/0!</v>
      </c>
      <c r="V13" s="29" t="e">
        <f>SUM(J4:J106)/$T12</f>
        <v>#DIV/0!</v>
      </c>
      <c r="W13" s="30" t="e">
        <f>SUM(K4:K106)/$T12</f>
        <v>#DIV/0!</v>
      </c>
    </row>
    <row r="14" spans="1:30" ht="15.75" thickBot="1" x14ac:dyDescent="0.3">
      <c r="A14" s="83"/>
      <c r="B14" s="7" t="str">
        <f t="shared" si="1"/>
        <v/>
      </c>
      <c r="D14" s="87"/>
      <c r="E14" s="87"/>
      <c r="F14" s="87"/>
      <c r="G14" s="87"/>
      <c r="H14" s="65" t="str">
        <f t="shared" si="2"/>
        <v/>
      </c>
      <c r="I14" s="66" t="str">
        <f t="shared" si="3"/>
        <v/>
      </c>
      <c r="J14" s="66" t="str">
        <f t="shared" si="4"/>
        <v/>
      </c>
      <c r="K14" s="64" t="str">
        <f t="shared" si="5"/>
        <v/>
      </c>
      <c r="M14" s="21" t="s">
        <v>45</v>
      </c>
      <c r="N14" s="69" t="str">
        <f t="array" ref="N14">IFERROR(AVERAGE(IF(HOUR($A$3:$A$120)=18,$D$3:$D$120,"")),"-")</f>
        <v>-</v>
      </c>
      <c r="O14" s="69" t="str">
        <f t="array" ref="O14">IFERROR(AVERAGE(IF(HOUR($A$3:$A$120)=18,$E$3:$E$120,"")),"-")</f>
        <v>-</v>
      </c>
      <c r="P14" s="69" t="str">
        <f t="array" ref="P14">IFERROR(AVERAGE(IF(HOUR($A$3:$A$120)=18,$F$3:$F$120,"")),"-")</f>
        <v>-</v>
      </c>
      <c r="Q14" s="70" t="str">
        <f t="array" ref="Q14">IFERROR(AVERAGE(IF(HOUR($A$3:$A$120)=18,$G$3:$G$120,"")),"-")</f>
        <v>-</v>
      </c>
      <c r="T14" s="44"/>
      <c r="U14" s="44"/>
      <c r="V14" s="44"/>
      <c r="W14" s="44"/>
    </row>
    <row r="15" spans="1:30" x14ac:dyDescent="0.25">
      <c r="A15" s="83"/>
      <c r="B15" s="7" t="str">
        <f t="shared" si="1"/>
        <v/>
      </c>
      <c r="D15" s="87"/>
      <c r="E15" s="87"/>
      <c r="F15" s="87"/>
      <c r="G15" s="87"/>
      <c r="H15" s="65" t="str">
        <f t="shared" si="2"/>
        <v/>
      </c>
      <c r="I15" s="66" t="str">
        <f t="shared" si="3"/>
        <v/>
      </c>
      <c r="J15" s="66" t="str">
        <f t="shared" si="4"/>
        <v/>
      </c>
      <c r="K15" s="64" t="str">
        <f t="shared" si="5"/>
        <v/>
      </c>
      <c r="M15" s="21" t="s">
        <v>46</v>
      </c>
      <c r="N15" s="69" t="str">
        <f t="array" ref="N15">IFERROR(AVERAGE(IF(HOUR($A$3:$A$120)=19,$D$3:$D$120,"")),"-")</f>
        <v>-</v>
      </c>
      <c r="O15" s="69" t="str">
        <f t="array" ref="O15">IFERROR(AVERAGE(IF(HOUR($A$3:$A$120)=19,$E$3:$E$120,"")),"-")</f>
        <v>-</v>
      </c>
      <c r="P15" s="69" t="str">
        <f t="array" ref="P15">IFERROR(AVERAGE(IF(HOUR($A$3:$A$120)=19,$F$3:$F$120,"")),"-")</f>
        <v>-</v>
      </c>
      <c r="Q15" s="70" t="str">
        <f t="array" ref="Q15">IFERROR(AVERAGE(IF(HOUR($A$3:$A$120)=19,$G$3:$G$120,"")),"-")</f>
        <v>-</v>
      </c>
      <c r="S15" s="159" t="s">
        <v>23</v>
      </c>
      <c r="T15" s="45" t="s">
        <v>24</v>
      </c>
      <c r="U15" s="46" t="e">
        <f>COUNTIFS(D3:D107,"&gt;130")/COUNT(D3:D107)</f>
        <v>#DIV/0!</v>
      </c>
      <c r="V15" s="47" t="s">
        <v>25</v>
      </c>
      <c r="W15" s="48" t="e">
        <f>COUNTIFS(E3:E106,"&gt;80")/COUNT(E3:E107)</f>
        <v>#DIV/0!</v>
      </c>
      <c r="Y15" s="162" t="s">
        <v>61</v>
      </c>
      <c r="Z15" s="163"/>
      <c r="AA15" s="163"/>
      <c r="AB15" s="163"/>
      <c r="AC15" s="163"/>
      <c r="AD15" s="164"/>
    </row>
    <row r="16" spans="1:30" x14ac:dyDescent="0.25">
      <c r="A16" s="83"/>
      <c r="B16" s="7" t="str">
        <f t="shared" si="1"/>
        <v/>
      </c>
      <c r="D16" s="87"/>
      <c r="E16" s="87"/>
      <c r="F16" s="87"/>
      <c r="G16" s="87"/>
      <c r="H16" s="65" t="str">
        <f t="shared" si="2"/>
        <v/>
      </c>
      <c r="I16" s="66" t="str">
        <f t="shared" si="3"/>
        <v/>
      </c>
      <c r="J16" s="66" t="str">
        <f t="shared" si="4"/>
        <v/>
      </c>
      <c r="K16" s="64" t="str">
        <f t="shared" si="5"/>
        <v/>
      </c>
      <c r="M16" s="21" t="s">
        <v>47</v>
      </c>
      <c r="N16" s="69" t="str">
        <f t="array" ref="N16">IFERROR(AVERAGE(IF(HOUR($A$3:$A$120)=20,$D$3:$D$120,"")),"-")</f>
        <v>-</v>
      </c>
      <c r="O16" s="69" t="str">
        <f t="array" ref="O16">IFERROR(AVERAGE(IF(HOUR($A$3:$A$120)=20,$E$3:$E$120,"")),"-")</f>
        <v>-</v>
      </c>
      <c r="P16" s="69" t="str">
        <f t="array" ref="P16">IFERROR(AVERAGE(IF(HOUR($A$3:$A$120)=20,$F$3:$F$120,"")),"-")</f>
        <v>-</v>
      </c>
      <c r="Q16" s="70" t="str">
        <f t="array" ref="Q16">IFERROR(AVERAGE(IF(HOUR($A$3:$A$120)=20,$G$3:$G$120,"")),"-")</f>
        <v>-</v>
      </c>
      <c r="S16" s="160"/>
      <c r="T16" s="100" t="s">
        <v>26</v>
      </c>
      <c r="U16" s="49" t="e">
        <f>(COUNTIFS(D3:D58,"&gt;135")+COUNTIFS(D73:D77,"&gt;135"))/COUNT(D3:D58,D73:D77)</f>
        <v>#DIV/0!</v>
      </c>
      <c r="V16" s="98" t="s">
        <v>27</v>
      </c>
      <c r="W16" s="50" t="e">
        <f>(COUNTIFS(E3:E58,"&gt;85")+COUNTIFS(E73:E77,"&gt;85"))/COUNT(E3:E58,E73:E77)</f>
        <v>#DIV/0!</v>
      </c>
      <c r="X16" s="13" t="s">
        <v>62</v>
      </c>
      <c r="Y16" s="165"/>
      <c r="Z16" s="166"/>
      <c r="AA16" s="166"/>
      <c r="AB16" s="166"/>
      <c r="AC16" s="166"/>
      <c r="AD16" s="167"/>
    </row>
    <row r="17" spans="1:30" ht="15.75" thickBot="1" x14ac:dyDescent="0.3">
      <c r="A17" s="83"/>
      <c r="B17" s="7" t="str">
        <f t="shared" si="1"/>
        <v/>
      </c>
      <c r="D17" s="87"/>
      <c r="E17" s="87"/>
      <c r="F17" s="87"/>
      <c r="G17" s="87"/>
      <c r="H17" s="65" t="str">
        <f t="shared" si="2"/>
        <v/>
      </c>
      <c r="I17" s="66" t="str">
        <f t="shared" si="3"/>
        <v/>
      </c>
      <c r="J17" s="66" t="str">
        <f t="shared" si="4"/>
        <v/>
      </c>
      <c r="K17" s="64" t="str">
        <f t="shared" si="5"/>
        <v/>
      </c>
      <c r="M17" s="21" t="s">
        <v>48</v>
      </c>
      <c r="N17" s="69" t="str">
        <f t="array" ref="N17">IFERROR(AVERAGE(IF(HOUR($A$3:$A$120)=21,$D$3:$D$120,"")),"-")</f>
        <v>-</v>
      </c>
      <c r="O17" s="69" t="str">
        <f t="array" ref="O17">IFERROR(AVERAGE(IF(HOUR($A$3:$A$120)=21,$E$3:$E$120,"")),"-")</f>
        <v>-</v>
      </c>
      <c r="P17" s="69" t="str">
        <f t="array" ref="P17">IFERROR(AVERAGE(IF(HOUR($A$3:$A$120)=21,$F$3:$F$120,"")),"-")</f>
        <v>-</v>
      </c>
      <c r="Q17" s="70" t="str">
        <f t="array" ref="Q17">IFERROR(AVERAGE(IF(HOUR($A$3:$A$120)=21,$G$3:$G$120,"")),"-")</f>
        <v>-</v>
      </c>
      <c r="S17" s="161"/>
      <c r="T17" s="101" t="s">
        <v>28</v>
      </c>
      <c r="U17" s="51" t="e">
        <f>COUNTIFS(D59:D72,"&gt;120")/COUNT(D59:D72)</f>
        <v>#DIV/0!</v>
      </c>
      <c r="V17" s="99" t="s">
        <v>29</v>
      </c>
      <c r="W17" s="52" t="e">
        <f>COUNTIFS(E59:E72,"&gt;70")/COUNT(E59:E72)</f>
        <v>#DIV/0!</v>
      </c>
      <c r="X17" s="13" t="s">
        <v>62</v>
      </c>
      <c r="Y17" s="168"/>
      <c r="Z17" s="169"/>
      <c r="AA17" s="169"/>
      <c r="AB17" s="169"/>
      <c r="AC17" s="169"/>
      <c r="AD17" s="170"/>
    </row>
    <row r="18" spans="1:30" ht="15" customHeight="1" x14ac:dyDescent="0.25">
      <c r="A18" s="83"/>
      <c r="B18" s="7" t="str">
        <f t="shared" si="1"/>
        <v/>
      </c>
      <c r="D18" s="87"/>
      <c r="E18" s="87"/>
      <c r="F18" s="87"/>
      <c r="G18" s="87"/>
      <c r="H18" s="65" t="str">
        <f t="shared" si="2"/>
        <v/>
      </c>
      <c r="I18" s="66" t="str">
        <f t="shared" si="3"/>
        <v/>
      </c>
      <c r="J18" s="66" t="str">
        <f t="shared" si="4"/>
        <v/>
      </c>
      <c r="K18" s="64" t="str">
        <f t="shared" si="5"/>
        <v/>
      </c>
      <c r="M18" s="21" t="s">
        <v>49</v>
      </c>
      <c r="N18" s="69" t="str">
        <f t="array" ref="N18">IFERROR(AVERAGE(IF(HOUR($A$3:$A$120)=22,$D$3:$D$120,"")),"-")</f>
        <v>-</v>
      </c>
      <c r="O18" s="69" t="str">
        <f t="array" ref="O18">IFERROR(AVERAGE(IF(HOUR($A$3:$A$120)=22,$E$3:$E$120,"")),"-")</f>
        <v>-</v>
      </c>
      <c r="P18" s="69" t="str">
        <f t="array" ref="P18">IFERROR(AVERAGE(IF(HOUR($A$3:$A$120)=22,$F$3:$F$120,"")),"-")</f>
        <v>-</v>
      </c>
      <c r="Q18" s="70" t="str">
        <f t="array" ref="Q18">IFERROR(AVERAGE(IF(HOUR($A$3:$A$120)=22,$G$3:$G$120,"")),"-")</f>
        <v>-</v>
      </c>
      <c r="S18" s="53" t="s">
        <v>30</v>
      </c>
      <c r="T18" s="54" t="s">
        <v>6</v>
      </c>
      <c r="U18" s="24" t="e">
        <f>(T5-T7)/T5</f>
        <v>#DIV/0!</v>
      </c>
      <c r="V18" s="55" t="s">
        <v>7</v>
      </c>
      <c r="W18" s="25" t="e">
        <f>(U5-U7)/U5</f>
        <v>#DIV/0!</v>
      </c>
      <c r="Y18" s="144" t="s">
        <v>63</v>
      </c>
      <c r="Z18" s="145"/>
      <c r="AA18" s="145"/>
      <c r="AB18" s="145"/>
      <c r="AC18" s="145"/>
      <c r="AD18" s="146"/>
    </row>
    <row r="19" spans="1:30" ht="15.75" customHeight="1" thickBot="1" x14ac:dyDescent="0.3">
      <c r="A19" s="83"/>
      <c r="B19" s="7" t="str">
        <f t="shared" si="1"/>
        <v/>
      </c>
      <c r="D19" s="87"/>
      <c r="E19" s="88"/>
      <c r="F19" s="88"/>
      <c r="G19" s="88"/>
      <c r="H19" s="65" t="str">
        <f t="shared" si="2"/>
        <v/>
      </c>
      <c r="I19" s="66" t="str">
        <f t="shared" si="3"/>
        <v/>
      </c>
      <c r="J19" s="66" t="str">
        <f t="shared" si="4"/>
        <v/>
      </c>
      <c r="K19" s="64" t="str">
        <f t="shared" si="5"/>
        <v/>
      </c>
      <c r="M19" s="21" t="s">
        <v>50</v>
      </c>
      <c r="N19" s="69" t="str">
        <f t="array" ref="N19">IFERROR(AVERAGE(IF(HOUR($A$3:$A$120)=23,$D$3:$D$120,"")),"-")</f>
        <v>-</v>
      </c>
      <c r="O19" s="69" t="str">
        <f t="array" ref="O19">IFERROR(AVERAGE(IF(HOUR($A$3:$A$120)=23,$E$3:$E$120,"")),"-")</f>
        <v>-</v>
      </c>
      <c r="P19" s="69" t="str">
        <f t="array" ref="P19">IFERROR(AVERAGE(IF(HOUR($A$3:$A$120)=23,$F$3:$F$120,"")),"-")</f>
        <v>-</v>
      </c>
      <c r="Q19" s="70" t="str">
        <f t="array" ref="Q19">IFERROR(AVERAGE(IF(HOUR($A$3:$A$120)=23,$G$3:$G$120,"")),"-")</f>
        <v>-</v>
      </c>
      <c r="S19" s="38" t="s">
        <v>31</v>
      </c>
      <c r="T19" s="56" t="s">
        <v>6</v>
      </c>
      <c r="U19" s="29" t="e">
        <f>U18*100</f>
        <v>#DIV/0!</v>
      </c>
      <c r="V19" s="57" t="s">
        <v>7</v>
      </c>
      <c r="W19" s="30" t="e">
        <f>W18*100</f>
        <v>#DIV/0!</v>
      </c>
      <c r="Y19" s="147"/>
      <c r="Z19" s="148"/>
      <c r="AA19" s="148"/>
      <c r="AB19" s="148"/>
      <c r="AC19" s="148"/>
      <c r="AD19" s="149"/>
    </row>
    <row r="20" spans="1:30" ht="15.75" thickBot="1" x14ac:dyDescent="0.3">
      <c r="A20" s="83"/>
      <c r="B20" s="7" t="str">
        <f t="shared" si="1"/>
        <v/>
      </c>
      <c r="D20" s="87"/>
      <c r="E20" s="88"/>
      <c r="F20" s="88"/>
      <c r="G20" s="88"/>
      <c r="H20" s="65" t="str">
        <f t="shared" si="2"/>
        <v/>
      </c>
      <c r="I20" s="66" t="str">
        <f t="shared" si="3"/>
        <v/>
      </c>
      <c r="J20" s="66" t="str">
        <f t="shared" si="4"/>
        <v/>
      </c>
      <c r="K20" s="64" t="str">
        <f t="shared" si="5"/>
        <v/>
      </c>
      <c r="M20" s="122" t="s">
        <v>51</v>
      </c>
      <c r="N20" s="69">
        <f t="array" ref="N20">IFERROR(AVERAGE(IF(HOUR($A$3:$A$120)=0,$D$3:$D$120,"")),"-")</f>
        <v>0</v>
      </c>
      <c r="O20" s="69">
        <f t="array" ref="O20">IFERROR(AVERAGE(IF(HOUR($A$3:$A$120)=0,$E$3:$E$120,"")),"-")</f>
        <v>0</v>
      </c>
      <c r="P20" s="69">
        <f t="array" ref="P20">IFERROR(AVERAGE(IF(HOUR($A$3:$A$120)=0,$F$3:$F$120,"")),"-")</f>
        <v>0</v>
      </c>
      <c r="Q20" s="70">
        <f t="array" ref="Q20">IFERROR(AVERAGE(IF(HOUR($A$3:$A$120)=0,$G$3:$G$120,"")),"-")</f>
        <v>0</v>
      </c>
      <c r="S20" s="58" t="s">
        <v>32</v>
      </c>
      <c r="T20" s="102" t="s">
        <v>6</v>
      </c>
      <c r="U20" s="59" t="e">
        <f>(N24+N25)/2-N21</f>
        <v>#VALUE!</v>
      </c>
      <c r="V20" s="103" t="s">
        <v>7</v>
      </c>
      <c r="W20" s="60" t="e">
        <f>(O24+O25)/2-O22</f>
        <v>#VALUE!</v>
      </c>
      <c r="X20" s="13" t="s">
        <v>62</v>
      </c>
      <c r="Y20" s="150"/>
      <c r="Z20" s="151"/>
      <c r="AA20" s="151"/>
      <c r="AB20" s="151"/>
      <c r="AC20" s="151"/>
      <c r="AD20" s="152"/>
    </row>
    <row r="21" spans="1:30" ht="15.75" customHeight="1" thickBot="1" x14ac:dyDescent="0.3">
      <c r="A21" s="83"/>
      <c r="B21" s="7" t="str">
        <f t="shared" si="1"/>
        <v/>
      </c>
      <c r="D21" s="87"/>
      <c r="E21" s="88"/>
      <c r="F21" s="88"/>
      <c r="G21" s="88"/>
      <c r="H21" s="65" t="str">
        <f t="shared" si="2"/>
        <v/>
      </c>
      <c r="I21" s="66" t="str">
        <f t="shared" si="3"/>
        <v/>
      </c>
      <c r="J21" s="66" t="str">
        <f t="shared" si="4"/>
        <v/>
      </c>
      <c r="K21" s="64" t="str">
        <f t="shared" si="5"/>
        <v/>
      </c>
      <c r="M21" s="21" t="s">
        <v>52</v>
      </c>
      <c r="N21" s="69" t="str">
        <f t="array" ref="N21">IFERROR(AVERAGE(IF(HOUR($A$3:$A$120)=1,$D$3:$D$120,"")),"-")</f>
        <v>-</v>
      </c>
      <c r="O21" s="69" t="str">
        <f t="array" ref="O21">IFERROR(AVERAGE(IF(HOUR($A$3:$A$120)=1,$E$3:$E$120,"")),"-")</f>
        <v>-</v>
      </c>
      <c r="P21" s="69" t="str">
        <f t="array" ref="P21">IFERROR(AVERAGE(IF(HOUR($A$3:$A$120)=1,$F$3:$F$120,"")),"-")</f>
        <v>-</v>
      </c>
      <c r="Q21" s="70" t="str">
        <f t="array" ref="Q21">IFERROR(AVERAGE(IF(HOUR($A$3:$A$120)=1,$G$3:$G$120,"")),"-")</f>
        <v>-</v>
      </c>
      <c r="S21" s="104" t="s">
        <v>33</v>
      </c>
      <c r="T21" s="123" t="s">
        <v>64</v>
      </c>
      <c r="U21" s="61"/>
      <c r="V21" s="61"/>
      <c r="W21" s="62"/>
      <c r="X21" s="13" t="s">
        <v>62</v>
      </c>
      <c r="Y21" s="126" t="s">
        <v>65</v>
      </c>
      <c r="Z21" s="127"/>
      <c r="AA21" s="127"/>
      <c r="AB21" s="127"/>
      <c r="AC21" s="127"/>
      <c r="AD21" s="128"/>
    </row>
    <row r="22" spans="1:30" x14ac:dyDescent="0.25">
      <c r="A22" s="83"/>
      <c r="B22" s="7" t="str">
        <f t="shared" si="1"/>
        <v/>
      </c>
      <c r="D22" s="87"/>
      <c r="E22" s="88"/>
      <c r="F22" s="88"/>
      <c r="G22" s="88"/>
      <c r="H22" s="65" t="str">
        <f t="shared" si="2"/>
        <v/>
      </c>
      <c r="I22" s="66" t="str">
        <f t="shared" si="3"/>
        <v/>
      </c>
      <c r="J22" s="66" t="str">
        <f t="shared" si="4"/>
        <v/>
      </c>
      <c r="K22" s="64" t="str">
        <f t="shared" si="5"/>
        <v/>
      </c>
      <c r="M22" s="21" t="s">
        <v>53</v>
      </c>
      <c r="N22" s="69" t="str">
        <f t="array" ref="N22">IFERROR(AVERAGE(IF(HOUR($A$3:$A$120)=2,$D$3:$D$120,"")),"-")</f>
        <v>-</v>
      </c>
      <c r="O22" s="69" t="str">
        <f t="array" ref="O22">IFERROR(AVERAGE(IF(HOUR($A$3:$A$120)=2,$E$3:$E$120,"")),"-")</f>
        <v>-</v>
      </c>
      <c r="P22" s="69" t="str">
        <f t="array" ref="P22">IFERROR(AVERAGE(IF(HOUR($A$3:$A$120)=2,$F$3:$F$120,"")),"-")</f>
        <v>-</v>
      </c>
      <c r="Q22" s="70" t="str">
        <f t="array" ref="Q22">IFERROR(AVERAGE(IF(HOUR($A$3:$A$120)=2,$G$3:$G$120,"")),"-")</f>
        <v>-</v>
      </c>
      <c r="Y22" s="129"/>
      <c r="Z22" s="130"/>
      <c r="AA22" s="130"/>
      <c r="AB22" s="130"/>
      <c r="AC22" s="130"/>
      <c r="AD22" s="131"/>
    </row>
    <row r="23" spans="1:30" x14ac:dyDescent="0.25">
      <c r="A23" s="83"/>
      <c r="B23" s="7" t="str">
        <f t="shared" si="1"/>
        <v/>
      </c>
      <c r="D23" s="87"/>
      <c r="E23" s="88"/>
      <c r="F23" s="88"/>
      <c r="G23" s="88"/>
      <c r="H23" s="65" t="str">
        <f t="shared" si="2"/>
        <v/>
      </c>
      <c r="I23" s="66" t="str">
        <f t="shared" si="3"/>
        <v/>
      </c>
      <c r="J23" s="66" t="str">
        <f t="shared" si="4"/>
        <v/>
      </c>
      <c r="K23" s="64" t="str">
        <f t="shared" si="5"/>
        <v/>
      </c>
      <c r="M23" s="21" t="s">
        <v>54</v>
      </c>
      <c r="N23" s="69" t="str">
        <f t="array" ref="N23">IFERROR(AVERAGE(IF(HOUR($A$3:$A$120)=3,$D$3:$D$120,"")),"-")</f>
        <v>-</v>
      </c>
      <c r="O23" s="69" t="str">
        <f t="array" ref="O23">IFERROR(AVERAGE(IF(HOUR($A$3:$A$120)=3,$E$3:$E$120,"")),"-")</f>
        <v>-</v>
      </c>
      <c r="P23" s="69" t="str">
        <f t="array" ref="P23">IFERROR(AVERAGE(IF(HOUR($A$3:$A$120)=3,$F$3:$F$120,"")),"-")</f>
        <v>-</v>
      </c>
      <c r="Q23" s="70" t="str">
        <f t="array" ref="Q23">IFERROR(AVERAGE(IF(HOUR($A$3:$A$120)=3,$G$3:$G$120,"")),"-")</f>
        <v>-</v>
      </c>
      <c r="Y23" s="129"/>
      <c r="Z23" s="130"/>
      <c r="AA23" s="130"/>
      <c r="AB23" s="130"/>
      <c r="AC23" s="130"/>
      <c r="AD23" s="131"/>
    </row>
    <row r="24" spans="1:30" ht="15.75" thickBot="1" x14ac:dyDescent="0.3">
      <c r="A24" s="83"/>
      <c r="B24" s="7" t="str">
        <f t="shared" si="1"/>
        <v/>
      </c>
      <c r="D24" s="87"/>
      <c r="E24" s="88"/>
      <c r="F24" s="88"/>
      <c r="G24" s="88"/>
      <c r="H24" s="65" t="str">
        <f t="shared" si="2"/>
        <v/>
      </c>
      <c r="I24" s="66" t="str">
        <f t="shared" si="3"/>
        <v/>
      </c>
      <c r="J24" s="66" t="str">
        <f t="shared" si="4"/>
        <v/>
      </c>
      <c r="K24" s="64" t="str">
        <f t="shared" si="5"/>
        <v/>
      </c>
      <c r="M24" s="21" t="s">
        <v>55</v>
      </c>
      <c r="N24" s="69" t="str">
        <f t="array" ref="N24">IFERROR(AVERAGE(IF(HOUR($A$3:$A$120)=4,$D$3:$D$120,"")),"-")</f>
        <v>-</v>
      </c>
      <c r="O24" s="69" t="str">
        <f t="array" ref="O24">IFERROR(AVERAGE(IF(HOUR($A$3:$A$120)=4,$E$3:$E$120,"")),"-")</f>
        <v>-</v>
      </c>
      <c r="P24" s="69" t="str">
        <f t="array" ref="P24">IFERROR(AVERAGE(IF(HOUR($A$3:$A$120)=4,$F$3:$F$120,"")),"-")</f>
        <v>-</v>
      </c>
      <c r="Q24" s="70" t="str">
        <f t="array" ref="Q24">IFERROR(AVERAGE(IF(HOUR($A$3:$A$120)=4,$G$3:$G$120,"")),"-")</f>
        <v>-</v>
      </c>
      <c r="Y24" s="132"/>
      <c r="Z24" s="133"/>
      <c r="AA24" s="133"/>
      <c r="AB24" s="133"/>
      <c r="AC24" s="133"/>
      <c r="AD24" s="134"/>
    </row>
    <row r="25" spans="1:30" x14ac:dyDescent="0.25">
      <c r="A25" s="83"/>
      <c r="B25" s="7" t="str">
        <f t="shared" si="1"/>
        <v/>
      </c>
      <c r="D25" s="87"/>
      <c r="E25" s="88"/>
      <c r="F25" s="88"/>
      <c r="G25" s="88"/>
      <c r="H25" s="65" t="str">
        <f t="shared" si="2"/>
        <v/>
      </c>
      <c r="I25" s="66" t="str">
        <f t="shared" si="3"/>
        <v/>
      </c>
      <c r="J25" s="66" t="str">
        <f t="shared" si="4"/>
        <v/>
      </c>
      <c r="K25" s="64" t="str">
        <f t="shared" si="5"/>
        <v/>
      </c>
      <c r="M25" s="21" t="s">
        <v>56</v>
      </c>
      <c r="N25" s="69" t="str">
        <f t="array" ref="N25">IFERROR(AVERAGE(IF(HOUR($A$3:$A$120)=5,$D$3:$D$120,"")),"-")</f>
        <v>-</v>
      </c>
      <c r="O25" s="69" t="str">
        <f t="array" ref="O25">IFERROR(AVERAGE(IF(HOUR($A$3:$A$120)=5,$E$3:$E$120,"")),"-")</f>
        <v>-</v>
      </c>
      <c r="P25" s="69" t="str">
        <f t="array" ref="P25">IFERROR(AVERAGE(IF(HOUR($A$3:$A$120)=5,$F$3:$F$120,"")),"-")</f>
        <v>-</v>
      </c>
      <c r="Q25" s="70" t="str">
        <f t="array" ref="Q25">IFERROR(AVERAGE(IF(HOUR($A$3:$A$120)=5,$G$3:$G$120,"")),"-")</f>
        <v>-</v>
      </c>
    </row>
    <row r="26" spans="1:30" x14ac:dyDescent="0.25">
      <c r="A26" s="83"/>
      <c r="B26" s="7" t="str">
        <f t="shared" si="1"/>
        <v/>
      </c>
      <c r="D26" s="87"/>
      <c r="E26" s="88"/>
      <c r="F26" s="88"/>
      <c r="G26" s="88"/>
      <c r="H26" s="65" t="str">
        <f t="shared" si="2"/>
        <v/>
      </c>
      <c r="I26" s="66" t="str">
        <f t="shared" si="3"/>
        <v/>
      </c>
      <c r="J26" s="66" t="str">
        <f t="shared" si="4"/>
        <v/>
      </c>
      <c r="K26" s="64" t="str">
        <f t="shared" si="5"/>
        <v/>
      </c>
      <c r="M26" s="21" t="s">
        <v>57</v>
      </c>
      <c r="N26" s="69" t="str">
        <f t="array" ref="N26">IFERROR(AVERAGE(IF(HOUR($A$30:$A$120)=6,$D$30:$D$120,"")),"-")</f>
        <v>-</v>
      </c>
      <c r="O26" s="69" t="str">
        <f t="array" ref="O26">IFERROR(AVERAGE(IF(HOUR($A$30:$A$120)=6,$E$30:$E$120,"")),"-")</f>
        <v>-</v>
      </c>
      <c r="P26" s="69" t="str">
        <f t="array" ref="P26">IFERROR(AVERAGE(IF(HOUR($A$30:$A$120)=6,$F$30:$F$120,"")),"-")</f>
        <v>-</v>
      </c>
      <c r="Q26" s="70" t="str">
        <f t="array" ref="Q26">IFERROR(AVERAGE(IF(HOUR($A$30:$A$120)=6,$G$30:$G$120,"")),"-")</f>
        <v>-</v>
      </c>
    </row>
    <row r="27" spans="1:30" x14ac:dyDescent="0.25">
      <c r="A27" s="83"/>
      <c r="B27" s="7" t="str">
        <f t="shared" si="1"/>
        <v/>
      </c>
      <c r="D27" s="87"/>
      <c r="E27" s="88"/>
      <c r="F27" s="88"/>
      <c r="G27" s="88"/>
      <c r="H27" s="65" t="str">
        <f t="shared" si="2"/>
        <v/>
      </c>
      <c r="I27" s="66" t="str">
        <f t="shared" si="3"/>
        <v/>
      </c>
      <c r="J27" s="66" t="str">
        <f t="shared" si="4"/>
        <v/>
      </c>
      <c r="K27" s="64" t="str">
        <f t="shared" si="5"/>
        <v/>
      </c>
      <c r="M27" s="21" t="s">
        <v>34</v>
      </c>
      <c r="N27" s="69" t="str">
        <f t="array" ref="N27">IFERROR(AVERAGE(IF(HOUR($A$30:$A$120)=7,$D$30:$D$120,"")),"-")</f>
        <v>-</v>
      </c>
      <c r="O27" s="69" t="str">
        <f t="array" ref="O27">IFERROR(AVERAGE(IF(HOUR($A$30:$A$120)=7,$E$30:$E$120,"")),"-")</f>
        <v>-</v>
      </c>
      <c r="P27" s="69" t="str">
        <f t="array" ref="P27">IFERROR(AVERAGE(IF(HOUR($A$30:$A$120)=7,$F$30:$F$120,"")),"-")</f>
        <v>-</v>
      </c>
      <c r="Q27" s="70" t="str">
        <f t="array" ref="Q27">IFERROR(AVERAGE(IF(HOUR($A$30:$A$120)=7,$G$30:$G$120,"")),"-")</f>
        <v>-</v>
      </c>
    </row>
    <row r="28" spans="1:30" ht="15.75" thickBot="1" x14ac:dyDescent="0.3">
      <c r="A28" s="83"/>
      <c r="B28" s="7" t="str">
        <f t="shared" si="1"/>
        <v/>
      </c>
      <c r="D28" s="87"/>
      <c r="E28" s="88"/>
      <c r="F28" s="88"/>
      <c r="G28" s="88"/>
      <c r="H28" s="65" t="str">
        <f t="shared" si="2"/>
        <v/>
      </c>
      <c r="I28" s="66" t="str">
        <f t="shared" si="3"/>
        <v/>
      </c>
      <c r="J28" s="66" t="str">
        <f t="shared" si="4"/>
        <v/>
      </c>
      <c r="K28" s="64" t="str">
        <f t="shared" si="5"/>
        <v/>
      </c>
      <c r="M28" s="63" t="s">
        <v>35</v>
      </c>
      <c r="N28" s="124" t="str">
        <f t="array" ref="N28">IFERROR(AVERAGE(IF(HOUR($A$30:$A$120)=8,$D$30:$D$120,"")),"-")</f>
        <v>-</v>
      </c>
      <c r="O28" s="124" t="str">
        <f t="array" ref="O28">IFERROR(AVERAGE(IF(HOUR($A$30:$A$120)=8,$E$30:$E$120,"")),"-")</f>
        <v>-</v>
      </c>
      <c r="P28" s="124" t="str">
        <f t="array" ref="P28">IFERROR(AVERAGE(IF(HOUR($A$30:$A$120)=8,$F$30:$F$120,"")),"-")</f>
        <v>-</v>
      </c>
      <c r="Q28" s="125" t="str">
        <f t="array" ref="Q28">IFERROR(AVERAGE(IF(HOUR($A$30:$A$120)=8,$G$30:$G$120,"")),"-")</f>
        <v>-</v>
      </c>
    </row>
    <row r="29" spans="1:30" x14ac:dyDescent="0.25">
      <c r="A29" s="83"/>
      <c r="B29" s="7" t="str">
        <f t="shared" si="1"/>
        <v/>
      </c>
      <c r="D29" s="87"/>
      <c r="E29" s="88"/>
      <c r="F29" s="88"/>
      <c r="G29" s="88"/>
      <c r="H29" s="65" t="str">
        <f t="shared" si="2"/>
        <v/>
      </c>
      <c r="I29" s="66" t="str">
        <f t="shared" si="3"/>
        <v/>
      </c>
      <c r="J29" s="66" t="str">
        <f t="shared" si="4"/>
        <v/>
      </c>
      <c r="K29" s="64" t="str">
        <f t="shared" si="5"/>
        <v/>
      </c>
    </row>
    <row r="30" spans="1:30" x14ac:dyDescent="0.25">
      <c r="A30" s="83"/>
      <c r="B30" s="7" t="str">
        <f t="shared" si="1"/>
        <v/>
      </c>
      <c r="D30" s="87"/>
      <c r="E30" s="88"/>
      <c r="F30" s="88"/>
      <c r="G30" s="88"/>
      <c r="H30" s="65" t="str">
        <f t="shared" si="2"/>
        <v/>
      </c>
      <c r="I30" s="66" t="str">
        <f t="shared" si="3"/>
        <v/>
      </c>
      <c r="J30" s="66" t="str">
        <f t="shared" si="4"/>
        <v/>
      </c>
      <c r="K30" s="64" t="str">
        <f t="shared" si="5"/>
        <v/>
      </c>
    </row>
    <row r="31" spans="1:30" x14ac:dyDescent="0.25">
      <c r="A31" s="83"/>
      <c r="B31" s="7" t="str">
        <f t="shared" si="1"/>
        <v/>
      </c>
      <c r="D31" s="87"/>
      <c r="E31" s="88"/>
      <c r="F31" s="88"/>
      <c r="G31" s="88"/>
      <c r="H31" s="65" t="str">
        <f t="shared" si="2"/>
        <v/>
      </c>
      <c r="I31" s="66" t="str">
        <f t="shared" si="3"/>
        <v/>
      </c>
      <c r="J31" s="66" t="str">
        <f t="shared" si="4"/>
        <v/>
      </c>
      <c r="K31" s="64" t="str">
        <f t="shared" si="5"/>
        <v/>
      </c>
    </row>
    <row r="32" spans="1:30" x14ac:dyDescent="0.25">
      <c r="A32" s="83"/>
      <c r="B32" s="7" t="str">
        <f t="shared" si="1"/>
        <v/>
      </c>
      <c r="D32" s="87"/>
      <c r="E32" s="88"/>
      <c r="F32" s="88"/>
      <c r="G32" s="88"/>
      <c r="H32" s="65" t="str">
        <f t="shared" si="2"/>
        <v/>
      </c>
      <c r="I32" s="66" t="str">
        <f t="shared" si="3"/>
        <v/>
      </c>
      <c r="J32" s="66" t="str">
        <f t="shared" si="4"/>
        <v/>
      </c>
      <c r="K32" s="64" t="str">
        <f t="shared" si="5"/>
        <v/>
      </c>
    </row>
    <row r="33" spans="1:11" x14ac:dyDescent="0.25">
      <c r="A33" s="83"/>
      <c r="B33" s="7" t="str">
        <f t="shared" si="1"/>
        <v/>
      </c>
      <c r="D33" s="87"/>
      <c r="E33" s="88"/>
      <c r="F33" s="88"/>
      <c r="G33" s="88"/>
      <c r="H33" s="65" t="str">
        <f t="shared" si="2"/>
        <v/>
      </c>
      <c r="I33" s="66" t="str">
        <f t="shared" si="3"/>
        <v/>
      </c>
      <c r="J33" s="66" t="str">
        <f t="shared" si="4"/>
        <v/>
      </c>
      <c r="K33" s="64" t="str">
        <f t="shared" si="5"/>
        <v/>
      </c>
    </row>
    <row r="34" spans="1:11" x14ac:dyDescent="0.25">
      <c r="A34" s="83"/>
      <c r="B34" s="7" t="str">
        <f t="shared" si="1"/>
        <v/>
      </c>
      <c r="D34" s="87"/>
      <c r="E34" s="88"/>
      <c r="F34" s="88"/>
      <c r="G34" s="88"/>
      <c r="H34" s="65" t="str">
        <f t="shared" si="2"/>
        <v/>
      </c>
      <c r="I34" s="66" t="str">
        <f t="shared" si="3"/>
        <v/>
      </c>
      <c r="J34" s="66" t="str">
        <f t="shared" si="4"/>
        <v/>
      </c>
      <c r="K34" s="64" t="str">
        <f t="shared" si="5"/>
        <v/>
      </c>
    </row>
    <row r="35" spans="1:11" x14ac:dyDescent="0.25">
      <c r="A35" s="83"/>
      <c r="B35" s="7" t="str">
        <f t="shared" si="1"/>
        <v/>
      </c>
      <c r="D35" s="87"/>
      <c r="E35" s="88"/>
      <c r="F35" s="88"/>
      <c r="G35" s="88"/>
      <c r="H35" s="65" t="str">
        <f t="shared" si="2"/>
        <v/>
      </c>
      <c r="I35" s="66" t="str">
        <f t="shared" si="3"/>
        <v/>
      </c>
      <c r="J35" s="66" t="str">
        <f t="shared" si="4"/>
        <v/>
      </c>
      <c r="K35" s="64" t="str">
        <f t="shared" si="5"/>
        <v/>
      </c>
    </row>
    <row r="36" spans="1:11" x14ac:dyDescent="0.25">
      <c r="A36" s="83"/>
      <c r="B36" s="7" t="str">
        <f t="shared" si="1"/>
        <v/>
      </c>
      <c r="D36" s="87"/>
      <c r="E36" s="88"/>
      <c r="F36" s="88"/>
      <c r="G36" s="88"/>
      <c r="H36" s="65" t="str">
        <f t="shared" si="2"/>
        <v/>
      </c>
      <c r="I36" s="66" t="str">
        <f t="shared" si="3"/>
        <v/>
      </c>
      <c r="J36" s="66" t="str">
        <f t="shared" si="4"/>
        <v/>
      </c>
      <c r="K36" s="64" t="str">
        <f t="shared" si="5"/>
        <v/>
      </c>
    </row>
    <row r="37" spans="1:11" x14ac:dyDescent="0.25">
      <c r="A37" s="83"/>
      <c r="B37" s="7" t="str">
        <f t="shared" si="1"/>
        <v/>
      </c>
      <c r="D37" s="87"/>
      <c r="E37" s="88"/>
      <c r="F37" s="88"/>
      <c r="G37" s="88"/>
      <c r="H37" s="65" t="str">
        <f t="shared" si="2"/>
        <v/>
      </c>
      <c r="I37" s="66" t="str">
        <f t="shared" si="3"/>
        <v/>
      </c>
      <c r="J37" s="66" t="str">
        <f t="shared" si="4"/>
        <v/>
      </c>
      <c r="K37" s="64" t="str">
        <f t="shared" si="5"/>
        <v/>
      </c>
    </row>
    <row r="38" spans="1:11" x14ac:dyDescent="0.25">
      <c r="A38" s="83"/>
      <c r="B38" s="7" t="str">
        <f t="shared" si="1"/>
        <v/>
      </c>
      <c r="D38" s="87"/>
      <c r="E38" s="88"/>
      <c r="F38" s="88"/>
      <c r="G38" s="88"/>
      <c r="H38" s="65" t="str">
        <f t="shared" si="2"/>
        <v/>
      </c>
      <c r="I38" s="66" t="str">
        <f t="shared" si="3"/>
        <v/>
      </c>
      <c r="J38" s="66" t="str">
        <f t="shared" si="4"/>
        <v/>
      </c>
      <c r="K38" s="64" t="str">
        <f t="shared" si="5"/>
        <v/>
      </c>
    </row>
    <row r="39" spans="1:11" x14ac:dyDescent="0.25">
      <c r="A39" s="83"/>
      <c r="B39" s="7" t="str">
        <f t="shared" si="1"/>
        <v/>
      </c>
      <c r="D39" s="87"/>
      <c r="E39" s="88"/>
      <c r="F39" s="88"/>
      <c r="G39" s="88"/>
      <c r="H39" s="65" t="str">
        <f t="shared" si="2"/>
        <v/>
      </c>
      <c r="I39" s="66" t="str">
        <f t="shared" si="3"/>
        <v/>
      </c>
      <c r="J39" s="66" t="str">
        <f t="shared" si="4"/>
        <v/>
      </c>
      <c r="K39" s="64" t="str">
        <f t="shared" si="5"/>
        <v/>
      </c>
    </row>
    <row r="40" spans="1:11" x14ac:dyDescent="0.25">
      <c r="A40" s="83"/>
      <c r="B40" s="7" t="str">
        <f t="shared" si="1"/>
        <v/>
      </c>
      <c r="D40" s="87"/>
      <c r="E40" s="88"/>
      <c r="F40" s="88"/>
      <c r="G40" s="88"/>
      <c r="H40" s="65" t="str">
        <f t="shared" si="2"/>
        <v/>
      </c>
      <c r="I40" s="66" t="str">
        <f t="shared" si="3"/>
        <v/>
      </c>
      <c r="J40" s="66" t="str">
        <f t="shared" si="4"/>
        <v/>
      </c>
      <c r="K40" s="64" t="str">
        <f t="shared" si="5"/>
        <v/>
      </c>
    </row>
    <row r="41" spans="1:11" x14ac:dyDescent="0.25">
      <c r="A41" s="83"/>
      <c r="B41" s="7" t="str">
        <f t="shared" si="1"/>
        <v/>
      </c>
      <c r="D41" s="87"/>
      <c r="E41" s="88"/>
      <c r="F41" s="88"/>
      <c r="G41" s="88"/>
      <c r="H41" s="65" t="str">
        <f t="shared" si="2"/>
        <v/>
      </c>
      <c r="I41" s="66" t="str">
        <f t="shared" si="3"/>
        <v/>
      </c>
      <c r="J41" s="66" t="str">
        <f t="shared" si="4"/>
        <v/>
      </c>
      <c r="K41" s="64" t="str">
        <f t="shared" si="5"/>
        <v/>
      </c>
    </row>
    <row r="42" spans="1:11" x14ac:dyDescent="0.25">
      <c r="A42" s="83"/>
      <c r="B42" s="7" t="str">
        <f t="shared" si="1"/>
        <v/>
      </c>
      <c r="D42" s="87"/>
      <c r="E42" s="88"/>
      <c r="F42" s="88"/>
      <c r="G42" s="88"/>
      <c r="H42" s="65" t="str">
        <f t="shared" si="2"/>
        <v/>
      </c>
      <c r="I42" s="66" t="str">
        <f t="shared" si="3"/>
        <v/>
      </c>
      <c r="J42" s="66" t="str">
        <f t="shared" si="4"/>
        <v/>
      </c>
      <c r="K42" s="64" t="str">
        <f t="shared" si="5"/>
        <v/>
      </c>
    </row>
    <row r="43" spans="1:11" x14ac:dyDescent="0.25">
      <c r="A43" s="83"/>
      <c r="B43" s="7" t="str">
        <f t="shared" si="1"/>
        <v/>
      </c>
      <c r="D43" s="87"/>
      <c r="E43" s="88"/>
      <c r="F43" s="88"/>
      <c r="G43" s="88"/>
      <c r="H43" s="65" t="str">
        <f t="shared" si="2"/>
        <v/>
      </c>
      <c r="I43" s="66" t="str">
        <f t="shared" si="3"/>
        <v/>
      </c>
      <c r="J43" s="66" t="str">
        <f t="shared" si="4"/>
        <v/>
      </c>
      <c r="K43" s="64" t="str">
        <f t="shared" si="5"/>
        <v/>
      </c>
    </row>
    <row r="44" spans="1:11" x14ac:dyDescent="0.25">
      <c r="A44" s="83"/>
      <c r="B44" s="7" t="str">
        <f t="shared" si="1"/>
        <v/>
      </c>
      <c r="D44" s="87"/>
      <c r="E44" s="88"/>
      <c r="F44" s="88"/>
      <c r="G44" s="88"/>
      <c r="H44" s="65" t="str">
        <f t="shared" si="2"/>
        <v/>
      </c>
      <c r="I44" s="66" t="str">
        <f t="shared" si="3"/>
        <v/>
      </c>
      <c r="J44" s="66" t="str">
        <f t="shared" si="4"/>
        <v/>
      </c>
      <c r="K44" s="64" t="str">
        <f t="shared" si="5"/>
        <v/>
      </c>
    </row>
    <row r="45" spans="1:11" x14ac:dyDescent="0.25">
      <c r="A45" s="83"/>
      <c r="B45" s="7" t="str">
        <f t="shared" si="1"/>
        <v/>
      </c>
      <c r="D45" s="87"/>
      <c r="E45" s="88"/>
      <c r="F45" s="88"/>
      <c r="G45" s="88"/>
      <c r="H45" s="65" t="str">
        <f t="shared" si="2"/>
        <v/>
      </c>
      <c r="I45" s="66" t="str">
        <f t="shared" si="3"/>
        <v/>
      </c>
      <c r="J45" s="66" t="str">
        <f t="shared" si="4"/>
        <v/>
      </c>
      <c r="K45" s="64" t="str">
        <f t="shared" si="5"/>
        <v/>
      </c>
    </row>
    <row r="46" spans="1:11" x14ac:dyDescent="0.25">
      <c r="A46" s="83"/>
      <c r="B46" s="7" t="str">
        <f t="shared" si="1"/>
        <v/>
      </c>
      <c r="D46" s="87"/>
      <c r="E46" s="88"/>
      <c r="F46" s="88"/>
      <c r="G46" s="88"/>
      <c r="H46" s="65" t="str">
        <f t="shared" si="2"/>
        <v/>
      </c>
      <c r="I46" s="66" t="str">
        <f t="shared" si="3"/>
        <v/>
      </c>
      <c r="J46" s="66" t="str">
        <f t="shared" si="4"/>
        <v/>
      </c>
      <c r="K46" s="64" t="str">
        <f t="shared" si="5"/>
        <v/>
      </c>
    </row>
    <row r="47" spans="1:11" x14ac:dyDescent="0.25">
      <c r="A47" s="83"/>
      <c r="B47" s="7" t="str">
        <f t="shared" si="1"/>
        <v/>
      </c>
      <c r="D47" s="87"/>
      <c r="E47" s="88"/>
      <c r="F47" s="88"/>
      <c r="G47" s="88"/>
      <c r="H47" s="65" t="str">
        <f t="shared" si="2"/>
        <v/>
      </c>
      <c r="I47" s="66" t="str">
        <f t="shared" si="3"/>
        <v/>
      </c>
      <c r="J47" s="66" t="str">
        <f t="shared" si="4"/>
        <v/>
      </c>
      <c r="K47" s="64" t="str">
        <f t="shared" si="5"/>
        <v/>
      </c>
    </row>
    <row r="48" spans="1:11" x14ac:dyDescent="0.25">
      <c r="A48" s="83"/>
      <c r="B48" s="7" t="str">
        <f t="shared" si="1"/>
        <v/>
      </c>
      <c r="D48" s="87"/>
      <c r="E48" s="88"/>
      <c r="F48" s="88"/>
      <c r="G48" s="88"/>
      <c r="H48" s="65" t="str">
        <f t="shared" si="2"/>
        <v/>
      </c>
      <c r="I48" s="66" t="str">
        <f t="shared" si="3"/>
        <v/>
      </c>
      <c r="J48" s="66" t="str">
        <f t="shared" si="4"/>
        <v/>
      </c>
      <c r="K48" s="64" t="str">
        <f t="shared" si="5"/>
        <v/>
      </c>
    </row>
    <row r="49" spans="1:11" x14ac:dyDescent="0.25">
      <c r="A49" s="83"/>
      <c r="B49" s="7" t="str">
        <f t="shared" si="1"/>
        <v/>
      </c>
      <c r="D49" s="87"/>
      <c r="E49" s="88"/>
      <c r="F49" s="88"/>
      <c r="G49" s="88"/>
      <c r="H49" s="65" t="str">
        <f t="shared" si="2"/>
        <v/>
      </c>
      <c r="I49" s="66" t="str">
        <f t="shared" si="3"/>
        <v/>
      </c>
      <c r="J49" s="66" t="str">
        <f t="shared" si="4"/>
        <v/>
      </c>
      <c r="K49" s="64" t="str">
        <f t="shared" si="5"/>
        <v/>
      </c>
    </row>
    <row r="50" spans="1:11" x14ac:dyDescent="0.25">
      <c r="A50" s="83"/>
      <c r="B50" s="7" t="str">
        <f t="shared" si="1"/>
        <v/>
      </c>
      <c r="D50" s="87"/>
      <c r="E50" s="88"/>
      <c r="F50" s="88"/>
      <c r="G50" s="88"/>
      <c r="H50" s="65" t="str">
        <f t="shared" si="2"/>
        <v/>
      </c>
      <c r="I50" s="66" t="str">
        <f t="shared" si="3"/>
        <v/>
      </c>
      <c r="J50" s="66" t="str">
        <f t="shared" si="4"/>
        <v/>
      </c>
      <c r="K50" s="64" t="str">
        <f t="shared" si="5"/>
        <v/>
      </c>
    </row>
    <row r="51" spans="1:11" x14ac:dyDescent="0.25">
      <c r="A51" s="83"/>
      <c r="B51" s="7" t="str">
        <f t="shared" si="1"/>
        <v/>
      </c>
      <c r="D51" s="87"/>
      <c r="E51" s="87"/>
      <c r="F51" s="87"/>
      <c r="G51" s="87"/>
      <c r="H51" s="65" t="str">
        <f t="shared" si="2"/>
        <v/>
      </c>
      <c r="I51" s="66" t="str">
        <f t="shared" si="3"/>
        <v/>
      </c>
      <c r="J51" s="66" t="str">
        <f t="shared" si="4"/>
        <v/>
      </c>
      <c r="K51" s="64" t="str">
        <f t="shared" si="5"/>
        <v/>
      </c>
    </row>
    <row r="52" spans="1:11" x14ac:dyDescent="0.25">
      <c r="A52" s="83"/>
      <c r="B52" s="7" t="str">
        <f t="shared" si="1"/>
        <v/>
      </c>
      <c r="D52" s="87"/>
      <c r="E52" s="87"/>
      <c r="F52" s="87"/>
      <c r="G52" s="87"/>
      <c r="H52" s="65" t="str">
        <f t="shared" si="2"/>
        <v/>
      </c>
      <c r="I52" s="66" t="str">
        <f t="shared" si="3"/>
        <v/>
      </c>
      <c r="J52" s="66" t="str">
        <f t="shared" si="4"/>
        <v/>
      </c>
      <c r="K52" s="64" t="str">
        <f t="shared" si="5"/>
        <v/>
      </c>
    </row>
    <row r="53" spans="1:11" x14ac:dyDescent="0.25">
      <c r="A53" s="83"/>
      <c r="B53" s="7" t="str">
        <f t="shared" si="1"/>
        <v/>
      </c>
      <c r="D53" s="87"/>
      <c r="E53" s="87"/>
      <c r="F53" s="87"/>
      <c r="G53" s="87"/>
      <c r="H53" s="65" t="str">
        <f t="shared" si="2"/>
        <v/>
      </c>
      <c r="I53" s="66" t="str">
        <f t="shared" si="3"/>
        <v/>
      </c>
      <c r="J53" s="66" t="str">
        <f t="shared" si="4"/>
        <v/>
      </c>
      <c r="K53" s="64" t="str">
        <f t="shared" si="5"/>
        <v/>
      </c>
    </row>
    <row r="54" spans="1:11" x14ac:dyDescent="0.25">
      <c r="A54" s="83"/>
      <c r="B54" s="7" t="str">
        <f t="shared" si="1"/>
        <v/>
      </c>
      <c r="D54" s="87"/>
      <c r="E54" s="87"/>
      <c r="F54" s="87"/>
      <c r="G54" s="87"/>
      <c r="H54" s="65" t="str">
        <f t="shared" si="2"/>
        <v/>
      </c>
      <c r="I54" s="66" t="str">
        <f t="shared" si="3"/>
        <v/>
      </c>
      <c r="J54" s="66" t="str">
        <f t="shared" si="4"/>
        <v/>
      </c>
      <c r="K54" s="64" t="str">
        <f t="shared" si="5"/>
        <v/>
      </c>
    </row>
    <row r="55" spans="1:11" x14ac:dyDescent="0.25">
      <c r="A55" s="83"/>
      <c r="B55" s="7" t="str">
        <f t="shared" si="1"/>
        <v/>
      </c>
      <c r="D55" s="87"/>
      <c r="E55" s="87"/>
      <c r="F55" s="87"/>
      <c r="G55" s="87"/>
      <c r="H55" s="65" t="str">
        <f t="shared" si="2"/>
        <v/>
      </c>
      <c r="I55" s="66" t="str">
        <f t="shared" si="3"/>
        <v/>
      </c>
      <c r="J55" s="66" t="str">
        <f t="shared" si="4"/>
        <v/>
      </c>
      <c r="K55" s="64" t="str">
        <f t="shared" si="5"/>
        <v/>
      </c>
    </row>
    <row r="56" spans="1:11" x14ac:dyDescent="0.25">
      <c r="A56" s="83"/>
      <c r="B56" s="7" t="str">
        <f t="shared" si="1"/>
        <v/>
      </c>
      <c r="D56" s="87"/>
      <c r="E56" s="87"/>
      <c r="F56" s="87"/>
      <c r="G56" s="87"/>
      <c r="H56" s="65" t="str">
        <f t="shared" si="2"/>
        <v/>
      </c>
      <c r="I56" s="66" t="str">
        <f t="shared" si="3"/>
        <v/>
      </c>
      <c r="J56" s="66" t="str">
        <f t="shared" si="4"/>
        <v/>
      </c>
      <c r="K56" s="64" t="str">
        <f t="shared" si="5"/>
        <v/>
      </c>
    </row>
    <row r="57" spans="1:11" x14ac:dyDescent="0.25">
      <c r="A57" s="83"/>
      <c r="B57" s="7" t="str">
        <f t="shared" si="1"/>
        <v/>
      </c>
      <c r="D57" s="87"/>
      <c r="E57" s="87"/>
      <c r="F57" s="87"/>
      <c r="G57" s="87"/>
      <c r="H57" s="65" t="str">
        <f t="shared" si="2"/>
        <v/>
      </c>
      <c r="I57" s="66" t="str">
        <f t="shared" si="3"/>
        <v/>
      </c>
      <c r="J57" s="66" t="str">
        <f t="shared" si="4"/>
        <v/>
      </c>
      <c r="K57" s="64" t="str">
        <f t="shared" si="5"/>
        <v/>
      </c>
    </row>
    <row r="58" spans="1:11" x14ac:dyDescent="0.25">
      <c r="A58" s="83"/>
      <c r="B58" s="7" t="str">
        <f t="shared" si="1"/>
        <v/>
      </c>
      <c r="D58" s="87"/>
      <c r="E58" s="87"/>
      <c r="F58" s="87"/>
      <c r="G58" s="87"/>
      <c r="H58" s="65" t="str">
        <f t="shared" si="2"/>
        <v/>
      </c>
      <c r="I58" s="66" t="str">
        <f t="shared" si="3"/>
        <v/>
      </c>
      <c r="J58" s="66" t="str">
        <f t="shared" si="4"/>
        <v/>
      </c>
      <c r="K58" s="64" t="str">
        <f t="shared" si="5"/>
        <v/>
      </c>
    </row>
    <row r="59" spans="1:11" x14ac:dyDescent="0.25">
      <c r="A59" s="83"/>
      <c r="B59" s="7" t="str">
        <f t="shared" si="1"/>
        <v/>
      </c>
      <c r="D59" s="87"/>
      <c r="E59" s="87"/>
      <c r="F59" s="87"/>
      <c r="G59" s="87"/>
      <c r="H59" s="65" t="str">
        <f t="shared" si="2"/>
        <v/>
      </c>
      <c r="I59" s="66" t="str">
        <f t="shared" si="3"/>
        <v/>
      </c>
      <c r="J59" s="66" t="str">
        <f t="shared" si="4"/>
        <v/>
      </c>
      <c r="K59" s="64" t="str">
        <f t="shared" si="5"/>
        <v/>
      </c>
    </row>
    <row r="60" spans="1:11" x14ac:dyDescent="0.25">
      <c r="A60" s="83"/>
      <c r="B60" s="7" t="str">
        <f t="shared" si="1"/>
        <v/>
      </c>
      <c r="D60" s="87"/>
      <c r="E60" s="87"/>
      <c r="F60" s="87"/>
      <c r="G60" s="87"/>
      <c r="H60" s="65" t="str">
        <f t="shared" si="2"/>
        <v/>
      </c>
      <c r="I60" s="66" t="str">
        <f t="shared" si="3"/>
        <v/>
      </c>
      <c r="J60" s="66" t="str">
        <f t="shared" si="4"/>
        <v/>
      </c>
      <c r="K60" s="64" t="str">
        <f t="shared" si="5"/>
        <v/>
      </c>
    </row>
    <row r="61" spans="1:11" x14ac:dyDescent="0.25">
      <c r="A61" s="83"/>
      <c r="B61" s="7" t="str">
        <f t="shared" si="1"/>
        <v/>
      </c>
      <c r="D61" s="87"/>
      <c r="E61" s="87"/>
      <c r="F61" s="87"/>
      <c r="G61" s="87"/>
      <c r="H61" s="65" t="str">
        <f t="shared" si="2"/>
        <v/>
      </c>
      <c r="I61" s="66" t="str">
        <f t="shared" si="3"/>
        <v/>
      </c>
      <c r="J61" s="66" t="str">
        <f t="shared" si="4"/>
        <v/>
      </c>
      <c r="K61" s="64" t="str">
        <f t="shared" si="5"/>
        <v/>
      </c>
    </row>
    <row r="62" spans="1:11" x14ac:dyDescent="0.25">
      <c r="A62" s="83"/>
      <c r="B62" s="7" t="str">
        <f t="shared" si="1"/>
        <v/>
      </c>
      <c r="D62" s="87"/>
      <c r="E62" s="87"/>
      <c r="F62" s="87"/>
      <c r="G62" s="87"/>
      <c r="H62" s="65" t="str">
        <f t="shared" si="2"/>
        <v/>
      </c>
      <c r="I62" s="66" t="str">
        <f t="shared" si="3"/>
        <v/>
      </c>
      <c r="J62" s="66" t="str">
        <f t="shared" si="4"/>
        <v/>
      </c>
      <c r="K62" s="64" t="str">
        <f t="shared" si="5"/>
        <v/>
      </c>
    </row>
    <row r="63" spans="1:11" x14ac:dyDescent="0.25">
      <c r="A63" s="83"/>
      <c r="B63" s="7" t="str">
        <f t="shared" si="1"/>
        <v/>
      </c>
      <c r="D63" s="87"/>
      <c r="E63" s="87"/>
      <c r="F63" s="87"/>
      <c r="G63" s="87"/>
      <c r="H63" s="65" t="str">
        <f t="shared" si="2"/>
        <v/>
      </c>
      <c r="I63" s="66" t="str">
        <f t="shared" si="3"/>
        <v/>
      </c>
      <c r="J63" s="66" t="str">
        <f t="shared" si="4"/>
        <v/>
      </c>
      <c r="K63" s="64" t="str">
        <f t="shared" si="5"/>
        <v/>
      </c>
    </row>
    <row r="64" spans="1:11" x14ac:dyDescent="0.25">
      <c r="A64" s="2"/>
      <c r="B64" s="7" t="str">
        <f t="shared" si="1"/>
        <v/>
      </c>
      <c r="D64" s="4"/>
      <c r="G64" s="3"/>
      <c r="H64" s="65" t="str">
        <f t="shared" si="2"/>
        <v/>
      </c>
      <c r="I64" s="66" t="str">
        <f t="shared" si="3"/>
        <v/>
      </c>
      <c r="J64" s="66" t="str">
        <f t="shared" si="4"/>
        <v/>
      </c>
      <c r="K64" s="64" t="str">
        <f t="shared" si="5"/>
        <v/>
      </c>
    </row>
    <row r="65" spans="1:27" x14ac:dyDescent="0.25">
      <c r="A65" s="2"/>
      <c r="B65" s="7" t="str">
        <f t="shared" si="1"/>
        <v/>
      </c>
      <c r="D65" s="4"/>
      <c r="G65" s="3"/>
      <c r="H65" s="65" t="str">
        <f t="shared" si="2"/>
        <v/>
      </c>
      <c r="I65" s="66" t="str">
        <f t="shared" si="3"/>
        <v/>
      </c>
      <c r="J65" s="66" t="str">
        <f t="shared" si="4"/>
        <v/>
      </c>
      <c r="K65" s="64" t="str">
        <f t="shared" si="5"/>
        <v/>
      </c>
    </row>
    <row r="66" spans="1:27" x14ac:dyDescent="0.25">
      <c r="A66" s="2"/>
      <c r="B66" s="7" t="str">
        <f t="shared" si="1"/>
        <v/>
      </c>
      <c r="D66" s="4"/>
      <c r="G66" s="3"/>
      <c r="H66" s="65" t="str">
        <f t="shared" si="2"/>
        <v/>
      </c>
      <c r="I66" s="66" t="str">
        <f t="shared" si="3"/>
        <v/>
      </c>
      <c r="J66" s="66" t="str">
        <f t="shared" si="4"/>
        <v/>
      </c>
      <c r="K66" s="64" t="str">
        <f t="shared" si="5"/>
        <v/>
      </c>
    </row>
    <row r="67" spans="1:27" x14ac:dyDescent="0.25">
      <c r="A67" s="2"/>
      <c r="B67" s="7" t="str">
        <f t="shared" si="1"/>
        <v/>
      </c>
      <c r="D67" s="4"/>
      <c r="G67" s="3"/>
      <c r="H67" s="65" t="str">
        <f t="shared" si="2"/>
        <v/>
      </c>
      <c r="I67" s="66" t="str">
        <f t="shared" si="3"/>
        <v/>
      </c>
      <c r="J67" s="66" t="str">
        <f t="shared" si="4"/>
        <v/>
      </c>
      <c r="K67" s="64" t="str">
        <f t="shared" si="5"/>
        <v/>
      </c>
    </row>
    <row r="68" spans="1:27" x14ac:dyDescent="0.25">
      <c r="A68" s="2"/>
      <c r="B68" s="7" t="str">
        <f t="shared" si="1"/>
        <v/>
      </c>
      <c r="D68" s="4"/>
      <c r="G68" s="3"/>
      <c r="H68" s="65" t="str">
        <f t="shared" si="2"/>
        <v/>
      </c>
      <c r="I68" s="66" t="str">
        <f t="shared" si="3"/>
        <v/>
      </c>
      <c r="J68" s="66" t="str">
        <f t="shared" si="4"/>
        <v/>
      </c>
      <c r="K68" s="64" t="str">
        <f t="shared" si="5"/>
        <v/>
      </c>
    </row>
    <row r="69" spans="1:27" x14ac:dyDescent="0.25">
      <c r="A69" s="2"/>
      <c r="B69" s="7" t="str">
        <f t="shared" ref="B69:B120" si="8">IF(A69&gt;0,IF(24*60*(A69-A68 + ((A69-A68)&lt;0))&gt;0,24*60*(A69-A68 + ((A69-A68)&lt;0)),""),"")</f>
        <v/>
      </c>
      <c r="D69" s="4"/>
      <c r="G69" s="3"/>
      <c r="H69" s="65" t="str">
        <f t="shared" ref="H69:H120" si="9">IF($B69="","",(SQRT((D69-D68)*(D69-D68))*$B69))</f>
        <v/>
      </c>
      <c r="I69" s="66" t="str">
        <f t="shared" ref="I69:I120" si="10">IF($B69="","",(SQRT((E69-E68)*(E69-E68))*$B69))</f>
        <v/>
      </c>
      <c r="J69" s="66" t="str">
        <f t="shared" ref="J69:J120" si="11">IF($B69="","",(SQRT((F69-F68)*(F69-F68))*$B69))</f>
        <v/>
      </c>
      <c r="K69" s="64" t="str">
        <f t="shared" ref="K69:K120" si="12">IF($B69="","",(SQRT((G69-G68)*(G69-G68))*$B69))</f>
        <v/>
      </c>
    </row>
    <row r="70" spans="1:27" x14ac:dyDescent="0.25">
      <c r="A70" s="2"/>
      <c r="B70" s="7" t="str">
        <f t="shared" si="8"/>
        <v/>
      </c>
      <c r="D70" s="4"/>
      <c r="G70" s="3"/>
      <c r="H70" s="65" t="str">
        <f t="shared" si="9"/>
        <v/>
      </c>
      <c r="I70" s="66" t="str">
        <f t="shared" si="10"/>
        <v/>
      </c>
      <c r="J70" s="66" t="str">
        <f t="shared" si="11"/>
        <v/>
      </c>
      <c r="K70" s="64" t="str">
        <f t="shared" si="12"/>
        <v/>
      </c>
    </row>
    <row r="71" spans="1:27" x14ac:dyDescent="0.25">
      <c r="A71" s="2"/>
      <c r="B71" s="7" t="str">
        <f t="shared" si="8"/>
        <v/>
      </c>
      <c r="D71" s="4"/>
      <c r="G71" s="3"/>
      <c r="H71" s="65" t="str">
        <f t="shared" si="9"/>
        <v/>
      </c>
      <c r="I71" s="66" t="str">
        <f t="shared" si="10"/>
        <v/>
      </c>
      <c r="J71" s="66" t="str">
        <f t="shared" si="11"/>
        <v/>
      </c>
      <c r="K71" s="64" t="str">
        <f t="shared" si="12"/>
        <v/>
      </c>
    </row>
    <row r="72" spans="1:27" x14ac:dyDescent="0.25">
      <c r="A72" s="2"/>
      <c r="B72" s="7" t="str">
        <f t="shared" si="8"/>
        <v/>
      </c>
      <c r="D72" s="4"/>
      <c r="G72" s="3"/>
      <c r="H72" s="65" t="str">
        <f t="shared" si="9"/>
        <v/>
      </c>
      <c r="I72" s="66" t="str">
        <f t="shared" si="10"/>
        <v/>
      </c>
      <c r="J72" s="66" t="str">
        <f t="shared" si="11"/>
        <v/>
      </c>
      <c r="K72" s="64" t="str">
        <f t="shared" si="12"/>
        <v/>
      </c>
    </row>
    <row r="73" spans="1:27" x14ac:dyDescent="0.25">
      <c r="A73" s="2"/>
      <c r="B73" s="7" t="str">
        <f t="shared" si="8"/>
        <v/>
      </c>
      <c r="D73" s="4"/>
      <c r="G73" s="3"/>
      <c r="H73" s="65" t="str">
        <f t="shared" si="9"/>
        <v/>
      </c>
      <c r="I73" s="66" t="str">
        <f t="shared" si="10"/>
        <v/>
      </c>
      <c r="J73" s="66" t="str">
        <f t="shared" si="11"/>
        <v/>
      </c>
      <c r="K73" s="64" t="str">
        <f t="shared" si="12"/>
        <v/>
      </c>
    </row>
    <row r="74" spans="1:27" x14ac:dyDescent="0.25">
      <c r="A74" s="2"/>
      <c r="B74" s="7" t="str">
        <f t="shared" si="8"/>
        <v/>
      </c>
      <c r="D74" s="4"/>
      <c r="G74" s="3"/>
      <c r="H74" s="65" t="str">
        <f t="shared" si="9"/>
        <v/>
      </c>
      <c r="I74" s="66" t="str">
        <f t="shared" si="10"/>
        <v/>
      </c>
      <c r="J74" s="66" t="str">
        <f t="shared" si="11"/>
        <v/>
      </c>
      <c r="K74" s="64" t="str">
        <f t="shared" si="12"/>
        <v/>
      </c>
    </row>
    <row r="75" spans="1:27" x14ac:dyDescent="0.25">
      <c r="A75" s="2"/>
      <c r="B75" s="7" t="str">
        <f t="shared" si="8"/>
        <v/>
      </c>
      <c r="D75" s="4"/>
      <c r="G75" s="3"/>
      <c r="H75" s="65" t="str">
        <f t="shared" si="9"/>
        <v/>
      </c>
      <c r="I75" s="66" t="str">
        <f t="shared" si="10"/>
        <v/>
      </c>
      <c r="J75" s="66" t="str">
        <f t="shared" si="11"/>
        <v/>
      </c>
      <c r="K75" s="64" t="str">
        <f t="shared" si="12"/>
        <v/>
      </c>
    </row>
    <row r="76" spans="1:27" x14ac:dyDescent="0.25">
      <c r="A76" s="2"/>
      <c r="B76" s="7" t="str">
        <f t="shared" si="8"/>
        <v/>
      </c>
      <c r="D76" s="4"/>
      <c r="G76" s="3"/>
      <c r="H76" s="65" t="str">
        <f t="shared" si="9"/>
        <v/>
      </c>
      <c r="I76" s="66" t="str">
        <f t="shared" si="10"/>
        <v/>
      </c>
      <c r="J76" s="66" t="str">
        <f t="shared" si="11"/>
        <v/>
      </c>
      <c r="K76" s="64" t="str">
        <f t="shared" si="12"/>
        <v/>
      </c>
    </row>
    <row r="77" spans="1:27" x14ac:dyDescent="0.25">
      <c r="A77" s="2"/>
      <c r="B77" s="7" t="str">
        <f t="shared" si="8"/>
        <v/>
      </c>
      <c r="D77" s="4"/>
      <c r="G77" s="3"/>
      <c r="H77" s="65" t="str">
        <f t="shared" si="9"/>
        <v/>
      </c>
      <c r="I77" s="66" t="str">
        <f t="shared" si="10"/>
        <v/>
      </c>
      <c r="J77" s="66" t="str">
        <f t="shared" si="11"/>
        <v/>
      </c>
      <c r="K77" s="64" t="str">
        <f t="shared" si="12"/>
        <v/>
      </c>
    </row>
    <row r="78" spans="1:27" x14ac:dyDescent="0.25">
      <c r="B78" s="7" t="str">
        <f t="shared" si="8"/>
        <v/>
      </c>
      <c r="H78" s="65" t="str">
        <f t="shared" si="9"/>
        <v/>
      </c>
      <c r="I78" s="66" t="str">
        <f t="shared" si="10"/>
        <v/>
      </c>
      <c r="J78" s="66" t="str">
        <f t="shared" si="11"/>
        <v/>
      </c>
      <c r="K78" s="64" t="str">
        <f t="shared" si="12"/>
        <v/>
      </c>
    </row>
    <row r="79" spans="1:27" x14ac:dyDescent="0.25">
      <c r="B79" s="7" t="str">
        <f t="shared" si="8"/>
        <v/>
      </c>
      <c r="H79" s="65" t="str">
        <f t="shared" si="9"/>
        <v/>
      </c>
      <c r="I79" s="66" t="str">
        <f t="shared" si="10"/>
        <v/>
      </c>
      <c r="J79" s="66" t="str">
        <f t="shared" si="11"/>
        <v/>
      </c>
      <c r="K79" s="64" t="str">
        <f t="shared" si="12"/>
        <v/>
      </c>
      <c r="X79" s="17"/>
      <c r="Y79" s="17"/>
      <c r="Z79" s="17"/>
      <c r="AA79" s="17"/>
    </row>
    <row r="80" spans="1:27" x14ac:dyDescent="0.25">
      <c r="B80" s="7" t="str">
        <f t="shared" si="8"/>
        <v/>
      </c>
      <c r="H80" s="65" t="str">
        <f t="shared" si="9"/>
        <v/>
      </c>
      <c r="I80" s="66" t="str">
        <f t="shared" si="10"/>
        <v/>
      </c>
      <c r="J80" s="66" t="str">
        <f t="shared" si="11"/>
        <v/>
      </c>
      <c r="K80" s="64" t="str">
        <f t="shared" si="12"/>
        <v/>
      </c>
      <c r="X80" s="17"/>
      <c r="Y80" s="17"/>
      <c r="Z80" s="17"/>
      <c r="AA80" s="17"/>
    </row>
    <row r="81" spans="1:19" s="17" customFormat="1" x14ac:dyDescent="0.25">
      <c r="A81" s="4"/>
      <c r="B81" s="7" t="str">
        <f t="shared" si="8"/>
        <v/>
      </c>
      <c r="D81" s="1"/>
      <c r="E81" s="1"/>
      <c r="F81" s="1"/>
      <c r="G81" s="1"/>
      <c r="H81" s="65" t="str">
        <f t="shared" si="9"/>
        <v/>
      </c>
      <c r="I81" s="66" t="str">
        <f t="shared" si="10"/>
        <v/>
      </c>
      <c r="J81" s="66" t="str">
        <f t="shared" si="11"/>
        <v/>
      </c>
      <c r="K81" s="64" t="str">
        <f t="shared" si="12"/>
        <v/>
      </c>
      <c r="L81" s="13"/>
      <c r="M81" s="13"/>
      <c r="N81" s="13"/>
      <c r="O81" s="13"/>
      <c r="P81" s="13"/>
      <c r="Q81" s="13"/>
      <c r="R81" s="13"/>
      <c r="S81" s="43"/>
    </row>
    <row r="82" spans="1:19" s="17" customFormat="1" x14ac:dyDescent="0.25">
      <c r="A82" s="4"/>
      <c r="B82" s="7" t="str">
        <f t="shared" si="8"/>
        <v/>
      </c>
      <c r="D82" s="1"/>
      <c r="E82" s="1"/>
      <c r="F82" s="1"/>
      <c r="G82" s="1"/>
      <c r="H82" s="65" t="str">
        <f t="shared" si="9"/>
        <v/>
      </c>
      <c r="I82" s="66" t="str">
        <f t="shared" si="10"/>
        <v/>
      </c>
      <c r="J82" s="66" t="str">
        <f t="shared" si="11"/>
        <v/>
      </c>
      <c r="K82" s="64" t="str">
        <f t="shared" si="12"/>
        <v/>
      </c>
      <c r="L82" s="13"/>
      <c r="M82" s="13"/>
      <c r="N82" s="13"/>
      <c r="O82" s="13"/>
      <c r="P82" s="13"/>
      <c r="Q82" s="13"/>
      <c r="R82" s="13"/>
      <c r="S82" s="43"/>
    </row>
    <row r="83" spans="1:19" s="17" customFormat="1" x14ac:dyDescent="0.25">
      <c r="A83" s="4"/>
      <c r="B83" s="7" t="str">
        <f t="shared" si="8"/>
        <v/>
      </c>
      <c r="D83" s="1"/>
      <c r="E83" s="1"/>
      <c r="F83" s="1"/>
      <c r="G83" s="1"/>
      <c r="H83" s="65" t="str">
        <f t="shared" si="9"/>
        <v/>
      </c>
      <c r="I83" s="66" t="str">
        <f t="shared" si="10"/>
        <v/>
      </c>
      <c r="J83" s="66" t="str">
        <f t="shared" si="11"/>
        <v/>
      </c>
      <c r="K83" s="64" t="str">
        <f t="shared" si="12"/>
        <v/>
      </c>
      <c r="L83" s="13"/>
      <c r="M83" s="13"/>
      <c r="N83" s="13"/>
      <c r="O83" s="13"/>
      <c r="P83" s="13"/>
      <c r="Q83" s="13"/>
      <c r="R83" s="13"/>
      <c r="S83" s="43"/>
    </row>
    <row r="84" spans="1:19" s="17" customFormat="1" x14ac:dyDescent="0.25">
      <c r="A84" s="4"/>
      <c r="B84" s="7" t="str">
        <f t="shared" si="8"/>
        <v/>
      </c>
      <c r="D84" s="1"/>
      <c r="E84" s="1"/>
      <c r="F84" s="1"/>
      <c r="G84" s="1"/>
      <c r="H84" s="65" t="str">
        <f t="shared" si="9"/>
        <v/>
      </c>
      <c r="I84" s="66" t="str">
        <f t="shared" si="10"/>
        <v/>
      </c>
      <c r="J84" s="66" t="str">
        <f t="shared" si="11"/>
        <v/>
      </c>
      <c r="K84" s="64" t="str">
        <f t="shared" si="12"/>
        <v/>
      </c>
      <c r="L84" s="13"/>
      <c r="M84" s="13"/>
      <c r="N84" s="13"/>
      <c r="O84" s="13"/>
      <c r="P84" s="13"/>
      <c r="Q84" s="13"/>
      <c r="R84" s="13"/>
      <c r="S84" s="43"/>
    </row>
    <row r="85" spans="1:19" s="17" customFormat="1" x14ac:dyDescent="0.25">
      <c r="A85" s="4"/>
      <c r="B85" s="7" t="str">
        <f t="shared" si="8"/>
        <v/>
      </c>
      <c r="D85" s="1"/>
      <c r="E85" s="1"/>
      <c r="F85" s="1"/>
      <c r="G85" s="1"/>
      <c r="H85" s="65" t="str">
        <f t="shared" si="9"/>
        <v/>
      </c>
      <c r="I85" s="66" t="str">
        <f t="shared" si="10"/>
        <v/>
      </c>
      <c r="J85" s="66" t="str">
        <f t="shared" si="11"/>
        <v/>
      </c>
      <c r="K85" s="64" t="str">
        <f t="shared" si="12"/>
        <v/>
      </c>
      <c r="L85" s="13"/>
      <c r="M85" s="13"/>
      <c r="N85" s="13"/>
      <c r="O85" s="13"/>
      <c r="P85" s="13"/>
      <c r="Q85" s="13"/>
      <c r="R85" s="13"/>
      <c r="S85" s="43"/>
    </row>
    <row r="86" spans="1:19" s="17" customFormat="1" x14ac:dyDescent="0.25">
      <c r="A86" s="4"/>
      <c r="B86" s="7" t="str">
        <f t="shared" si="8"/>
        <v/>
      </c>
      <c r="D86" s="1"/>
      <c r="E86" s="1"/>
      <c r="F86" s="1"/>
      <c r="G86" s="1"/>
      <c r="H86" s="65" t="str">
        <f t="shared" si="9"/>
        <v/>
      </c>
      <c r="I86" s="66" t="str">
        <f t="shared" si="10"/>
        <v/>
      </c>
      <c r="J86" s="66" t="str">
        <f t="shared" si="11"/>
        <v/>
      </c>
      <c r="K86" s="64" t="str">
        <f t="shared" si="12"/>
        <v/>
      </c>
      <c r="L86" s="13"/>
      <c r="M86" s="13"/>
      <c r="N86" s="13"/>
      <c r="O86" s="13"/>
      <c r="P86" s="13"/>
      <c r="Q86" s="13"/>
      <c r="R86" s="13"/>
      <c r="S86" s="43"/>
    </row>
    <row r="87" spans="1:19" s="17" customFormat="1" x14ac:dyDescent="0.25">
      <c r="A87" s="4"/>
      <c r="B87" s="7" t="str">
        <f t="shared" si="8"/>
        <v/>
      </c>
      <c r="D87" s="1"/>
      <c r="E87" s="1"/>
      <c r="F87" s="1"/>
      <c r="G87" s="1"/>
      <c r="H87" s="65" t="str">
        <f t="shared" si="9"/>
        <v/>
      </c>
      <c r="I87" s="66" t="str">
        <f t="shared" si="10"/>
        <v/>
      </c>
      <c r="J87" s="66" t="str">
        <f t="shared" si="11"/>
        <v/>
      </c>
      <c r="K87" s="64" t="str">
        <f t="shared" si="12"/>
        <v/>
      </c>
      <c r="L87" s="13"/>
      <c r="M87" s="13"/>
      <c r="N87" s="13"/>
      <c r="O87" s="13"/>
      <c r="P87" s="13"/>
      <c r="Q87" s="13"/>
      <c r="R87" s="13"/>
      <c r="S87" s="43"/>
    </row>
    <row r="88" spans="1:19" s="17" customFormat="1" x14ac:dyDescent="0.25">
      <c r="A88" s="4"/>
      <c r="B88" s="7" t="str">
        <f t="shared" si="8"/>
        <v/>
      </c>
      <c r="D88" s="1"/>
      <c r="E88" s="1"/>
      <c r="F88" s="1"/>
      <c r="G88" s="1"/>
      <c r="H88" s="65" t="str">
        <f t="shared" si="9"/>
        <v/>
      </c>
      <c r="I88" s="66" t="str">
        <f t="shared" si="10"/>
        <v/>
      </c>
      <c r="J88" s="66" t="str">
        <f t="shared" si="11"/>
        <v/>
      </c>
      <c r="K88" s="64" t="str">
        <f t="shared" si="12"/>
        <v/>
      </c>
      <c r="L88" s="13"/>
      <c r="M88" s="13"/>
      <c r="N88" s="13"/>
      <c r="O88" s="13"/>
      <c r="P88" s="13"/>
      <c r="Q88" s="13"/>
      <c r="R88" s="13"/>
      <c r="S88" s="43"/>
    </row>
    <row r="89" spans="1:19" s="17" customFormat="1" x14ac:dyDescent="0.25">
      <c r="A89" s="4"/>
      <c r="B89" s="7" t="str">
        <f t="shared" si="8"/>
        <v/>
      </c>
      <c r="D89" s="1"/>
      <c r="E89" s="1"/>
      <c r="F89" s="1"/>
      <c r="G89" s="1"/>
      <c r="H89" s="65" t="str">
        <f t="shared" si="9"/>
        <v/>
      </c>
      <c r="I89" s="66" t="str">
        <f t="shared" si="10"/>
        <v/>
      </c>
      <c r="J89" s="66" t="str">
        <f t="shared" si="11"/>
        <v/>
      </c>
      <c r="K89" s="64" t="str">
        <f t="shared" si="12"/>
        <v/>
      </c>
      <c r="L89" s="13"/>
      <c r="M89" s="13"/>
      <c r="N89" s="13"/>
      <c r="O89" s="13"/>
      <c r="P89" s="13"/>
      <c r="Q89" s="13"/>
      <c r="R89" s="13"/>
      <c r="S89" s="43"/>
    </row>
    <row r="90" spans="1:19" s="17" customFormat="1" x14ac:dyDescent="0.25">
      <c r="A90" s="4"/>
      <c r="B90" s="7" t="str">
        <f t="shared" si="8"/>
        <v/>
      </c>
      <c r="D90" s="1"/>
      <c r="E90" s="1"/>
      <c r="F90" s="1"/>
      <c r="G90" s="1"/>
      <c r="H90" s="65" t="str">
        <f t="shared" si="9"/>
        <v/>
      </c>
      <c r="I90" s="66" t="str">
        <f t="shared" si="10"/>
        <v/>
      </c>
      <c r="J90" s="66" t="str">
        <f t="shared" si="11"/>
        <v/>
      </c>
      <c r="K90" s="64" t="str">
        <f t="shared" si="12"/>
        <v/>
      </c>
      <c r="L90" s="13"/>
      <c r="M90" s="13"/>
      <c r="N90" s="13"/>
      <c r="O90" s="13"/>
      <c r="P90" s="13"/>
      <c r="Q90" s="13"/>
      <c r="R90" s="13"/>
      <c r="S90" s="43"/>
    </row>
    <row r="91" spans="1:19" s="17" customFormat="1" x14ac:dyDescent="0.25">
      <c r="A91" s="4"/>
      <c r="B91" s="7" t="str">
        <f t="shared" si="8"/>
        <v/>
      </c>
      <c r="D91" s="1"/>
      <c r="E91" s="1"/>
      <c r="F91" s="1"/>
      <c r="G91" s="1"/>
      <c r="H91" s="65" t="str">
        <f t="shared" si="9"/>
        <v/>
      </c>
      <c r="I91" s="66" t="str">
        <f t="shared" si="10"/>
        <v/>
      </c>
      <c r="J91" s="66" t="str">
        <f t="shared" si="11"/>
        <v/>
      </c>
      <c r="K91" s="64" t="str">
        <f t="shared" si="12"/>
        <v/>
      </c>
      <c r="L91" s="13"/>
      <c r="M91" s="13"/>
      <c r="N91" s="13"/>
      <c r="O91" s="13"/>
      <c r="P91" s="13"/>
      <c r="Q91" s="13"/>
      <c r="R91" s="13"/>
      <c r="S91" s="43"/>
    </row>
    <row r="92" spans="1:19" s="17" customFormat="1" x14ac:dyDescent="0.25">
      <c r="A92" s="4"/>
      <c r="B92" s="7" t="str">
        <f t="shared" si="8"/>
        <v/>
      </c>
      <c r="D92" s="1"/>
      <c r="E92" s="1"/>
      <c r="F92" s="1"/>
      <c r="G92" s="1"/>
      <c r="H92" s="65" t="str">
        <f t="shared" si="9"/>
        <v/>
      </c>
      <c r="I92" s="66" t="str">
        <f t="shared" si="10"/>
        <v/>
      </c>
      <c r="J92" s="66" t="str">
        <f t="shared" si="11"/>
        <v/>
      </c>
      <c r="K92" s="64" t="str">
        <f t="shared" si="12"/>
        <v/>
      </c>
      <c r="L92" s="13"/>
      <c r="M92" s="13"/>
      <c r="N92" s="13"/>
      <c r="O92" s="13"/>
      <c r="P92" s="13"/>
      <c r="Q92" s="13"/>
      <c r="R92" s="13"/>
      <c r="S92" s="43"/>
    </row>
    <row r="93" spans="1:19" s="17" customFormat="1" x14ac:dyDescent="0.25">
      <c r="A93" s="4"/>
      <c r="B93" s="7" t="str">
        <f t="shared" si="8"/>
        <v/>
      </c>
      <c r="D93" s="1"/>
      <c r="E93" s="1"/>
      <c r="F93" s="1"/>
      <c r="G93" s="1"/>
      <c r="H93" s="65" t="str">
        <f t="shared" si="9"/>
        <v/>
      </c>
      <c r="I93" s="66" t="str">
        <f t="shared" si="10"/>
        <v/>
      </c>
      <c r="J93" s="66" t="str">
        <f t="shared" si="11"/>
        <v/>
      </c>
      <c r="K93" s="64" t="str">
        <f t="shared" si="12"/>
        <v/>
      </c>
      <c r="L93" s="13"/>
      <c r="M93" s="13"/>
      <c r="N93" s="13"/>
      <c r="O93" s="13"/>
      <c r="P93" s="13"/>
      <c r="Q93" s="13"/>
      <c r="R93" s="13"/>
      <c r="S93" s="43"/>
    </row>
    <row r="94" spans="1:19" s="17" customFormat="1" x14ac:dyDescent="0.25">
      <c r="A94" s="4"/>
      <c r="B94" s="7" t="str">
        <f t="shared" si="8"/>
        <v/>
      </c>
      <c r="D94" s="1"/>
      <c r="E94" s="1"/>
      <c r="F94" s="1"/>
      <c r="G94" s="1"/>
      <c r="H94" s="65" t="str">
        <f t="shared" si="9"/>
        <v/>
      </c>
      <c r="I94" s="66" t="str">
        <f t="shared" si="10"/>
        <v/>
      </c>
      <c r="J94" s="66" t="str">
        <f t="shared" si="11"/>
        <v/>
      </c>
      <c r="K94" s="64" t="str">
        <f t="shared" si="12"/>
        <v/>
      </c>
      <c r="L94" s="13"/>
      <c r="M94" s="13"/>
      <c r="N94" s="13"/>
      <c r="O94" s="13"/>
      <c r="P94" s="13"/>
      <c r="Q94" s="13"/>
      <c r="R94" s="13"/>
      <c r="S94" s="43"/>
    </row>
    <row r="95" spans="1:19" s="17" customFormat="1" x14ac:dyDescent="0.25">
      <c r="A95" s="4"/>
      <c r="B95" s="7" t="str">
        <f t="shared" si="8"/>
        <v/>
      </c>
      <c r="D95" s="1"/>
      <c r="E95" s="1"/>
      <c r="F95" s="1"/>
      <c r="G95" s="1"/>
      <c r="H95" s="65" t="str">
        <f t="shared" si="9"/>
        <v/>
      </c>
      <c r="I95" s="66" t="str">
        <f t="shared" si="10"/>
        <v/>
      </c>
      <c r="J95" s="66" t="str">
        <f t="shared" si="11"/>
        <v/>
      </c>
      <c r="K95" s="64" t="str">
        <f t="shared" si="12"/>
        <v/>
      </c>
      <c r="L95" s="13"/>
      <c r="M95" s="13"/>
      <c r="N95" s="13"/>
      <c r="O95" s="13"/>
      <c r="P95" s="13"/>
      <c r="Q95" s="13"/>
      <c r="R95" s="13"/>
      <c r="S95" s="43"/>
    </row>
    <row r="96" spans="1:19" s="17" customFormat="1" x14ac:dyDescent="0.25">
      <c r="A96" s="4"/>
      <c r="B96" s="7" t="str">
        <f t="shared" si="8"/>
        <v/>
      </c>
      <c r="D96" s="1"/>
      <c r="E96" s="1"/>
      <c r="F96" s="1"/>
      <c r="G96" s="1"/>
      <c r="H96" s="65" t="str">
        <f t="shared" si="9"/>
        <v/>
      </c>
      <c r="I96" s="66" t="str">
        <f t="shared" si="10"/>
        <v/>
      </c>
      <c r="J96" s="66" t="str">
        <f t="shared" si="11"/>
        <v/>
      </c>
      <c r="K96" s="64" t="str">
        <f t="shared" si="12"/>
        <v/>
      </c>
      <c r="L96" s="13"/>
      <c r="M96" s="13"/>
      <c r="N96" s="13"/>
      <c r="O96" s="13"/>
      <c r="P96" s="13"/>
      <c r="Q96" s="13"/>
      <c r="R96" s="13"/>
      <c r="S96" s="43"/>
    </row>
    <row r="97" spans="1:27" s="17" customFormat="1" x14ac:dyDescent="0.25">
      <c r="A97" s="4"/>
      <c r="B97" s="7" t="str">
        <f t="shared" si="8"/>
        <v/>
      </c>
      <c r="D97" s="1"/>
      <c r="E97" s="1"/>
      <c r="F97" s="1"/>
      <c r="G97" s="1"/>
      <c r="H97" s="65" t="str">
        <f t="shared" si="9"/>
        <v/>
      </c>
      <c r="I97" s="66" t="str">
        <f t="shared" si="10"/>
        <v/>
      </c>
      <c r="J97" s="66" t="str">
        <f t="shared" si="11"/>
        <v/>
      </c>
      <c r="K97" s="64" t="str">
        <f t="shared" si="12"/>
        <v/>
      </c>
      <c r="L97" s="13"/>
      <c r="M97" s="13"/>
      <c r="N97" s="13"/>
      <c r="O97" s="13"/>
      <c r="P97" s="13"/>
      <c r="Q97" s="13"/>
      <c r="R97" s="13"/>
      <c r="S97" s="43"/>
    </row>
    <row r="98" spans="1:27" s="17" customFormat="1" x14ac:dyDescent="0.25">
      <c r="A98" s="4"/>
      <c r="B98" s="7" t="str">
        <f t="shared" si="8"/>
        <v/>
      </c>
      <c r="D98" s="1"/>
      <c r="E98" s="1"/>
      <c r="F98" s="1"/>
      <c r="G98" s="1"/>
      <c r="H98" s="65" t="str">
        <f t="shared" si="9"/>
        <v/>
      </c>
      <c r="I98" s="66" t="str">
        <f t="shared" si="10"/>
        <v/>
      </c>
      <c r="J98" s="66" t="str">
        <f t="shared" si="11"/>
        <v/>
      </c>
      <c r="K98" s="64" t="str">
        <f t="shared" si="12"/>
        <v/>
      </c>
      <c r="L98" s="13"/>
      <c r="M98" s="13"/>
      <c r="N98" s="13"/>
      <c r="O98" s="13"/>
      <c r="P98" s="13"/>
      <c r="Q98" s="13"/>
      <c r="R98" s="13"/>
      <c r="S98" s="43"/>
    </row>
    <row r="99" spans="1:27" s="17" customFormat="1" x14ac:dyDescent="0.25">
      <c r="A99" s="4"/>
      <c r="B99" s="7" t="str">
        <f t="shared" si="8"/>
        <v/>
      </c>
      <c r="D99" s="1"/>
      <c r="E99" s="1"/>
      <c r="F99" s="1"/>
      <c r="G99" s="1"/>
      <c r="H99" s="65" t="str">
        <f t="shared" si="9"/>
        <v/>
      </c>
      <c r="I99" s="66" t="str">
        <f t="shared" si="10"/>
        <v/>
      </c>
      <c r="J99" s="66" t="str">
        <f t="shared" si="11"/>
        <v/>
      </c>
      <c r="K99" s="64" t="str">
        <f t="shared" si="12"/>
        <v/>
      </c>
      <c r="L99" s="13"/>
      <c r="M99" s="13"/>
      <c r="N99" s="13"/>
      <c r="O99" s="13"/>
      <c r="P99" s="13"/>
      <c r="Q99" s="13"/>
      <c r="R99" s="13"/>
      <c r="S99" s="43"/>
      <c r="X99" s="13"/>
      <c r="Y99" s="13"/>
      <c r="Z99" s="13"/>
      <c r="AA99" s="13"/>
    </row>
    <row r="100" spans="1:27" s="17" customFormat="1" x14ac:dyDescent="0.25">
      <c r="A100" s="4"/>
      <c r="B100" s="7" t="str">
        <f t="shared" si="8"/>
        <v/>
      </c>
      <c r="D100" s="1"/>
      <c r="E100" s="1"/>
      <c r="F100" s="1"/>
      <c r="G100" s="1"/>
      <c r="H100" s="65" t="str">
        <f t="shared" si="9"/>
        <v/>
      </c>
      <c r="I100" s="66" t="str">
        <f t="shared" si="10"/>
        <v/>
      </c>
      <c r="J100" s="66" t="str">
        <f t="shared" si="11"/>
        <v/>
      </c>
      <c r="K100" s="64" t="str">
        <f t="shared" si="12"/>
        <v/>
      </c>
      <c r="L100" s="13"/>
      <c r="M100" s="13"/>
      <c r="N100" s="13"/>
      <c r="O100" s="13"/>
      <c r="P100" s="13"/>
      <c r="Q100" s="13"/>
      <c r="R100" s="13"/>
      <c r="S100" s="43"/>
      <c r="X100" s="13"/>
      <c r="Y100" s="13"/>
      <c r="Z100" s="13"/>
      <c r="AA100" s="13"/>
    </row>
    <row r="101" spans="1:27" x14ac:dyDescent="0.25">
      <c r="B101" s="7" t="str">
        <f t="shared" si="8"/>
        <v/>
      </c>
      <c r="H101" s="65" t="str">
        <f t="shared" si="9"/>
        <v/>
      </c>
      <c r="I101" s="66" t="str">
        <f t="shared" si="10"/>
        <v/>
      </c>
      <c r="J101" s="66" t="str">
        <f t="shared" si="11"/>
        <v/>
      </c>
      <c r="K101" s="64" t="str">
        <f t="shared" si="12"/>
        <v/>
      </c>
    </row>
    <row r="102" spans="1:27" x14ac:dyDescent="0.25">
      <c r="B102" s="7" t="str">
        <f t="shared" si="8"/>
        <v/>
      </c>
      <c r="H102" s="65" t="str">
        <f t="shared" si="9"/>
        <v/>
      </c>
      <c r="I102" s="66" t="str">
        <f t="shared" si="10"/>
        <v/>
      </c>
      <c r="J102" s="66" t="str">
        <f t="shared" si="11"/>
        <v/>
      </c>
      <c r="K102" s="64" t="str">
        <f t="shared" si="12"/>
        <v/>
      </c>
    </row>
    <row r="103" spans="1:27" x14ac:dyDescent="0.25">
      <c r="B103" s="7" t="str">
        <f t="shared" si="8"/>
        <v/>
      </c>
      <c r="H103" s="65" t="str">
        <f t="shared" si="9"/>
        <v/>
      </c>
      <c r="I103" s="66" t="str">
        <f t="shared" si="10"/>
        <v/>
      </c>
      <c r="J103" s="66" t="str">
        <f t="shared" si="11"/>
        <v/>
      </c>
      <c r="K103" s="64" t="str">
        <f t="shared" si="12"/>
        <v/>
      </c>
    </row>
    <row r="104" spans="1:27" x14ac:dyDescent="0.25">
      <c r="B104" s="7" t="str">
        <f t="shared" si="8"/>
        <v/>
      </c>
      <c r="H104" s="65" t="str">
        <f t="shared" si="9"/>
        <v/>
      </c>
      <c r="I104" s="66" t="str">
        <f t="shared" si="10"/>
        <v/>
      </c>
      <c r="J104" s="66" t="str">
        <f t="shared" si="11"/>
        <v/>
      </c>
      <c r="K104" s="64" t="str">
        <f t="shared" si="12"/>
        <v/>
      </c>
    </row>
    <row r="105" spans="1:27" x14ac:dyDescent="0.25">
      <c r="B105" s="7" t="str">
        <f t="shared" si="8"/>
        <v/>
      </c>
      <c r="H105" s="65" t="str">
        <f t="shared" si="9"/>
        <v/>
      </c>
      <c r="I105" s="66" t="str">
        <f t="shared" si="10"/>
        <v/>
      </c>
      <c r="J105" s="66" t="str">
        <f t="shared" si="11"/>
        <v/>
      </c>
      <c r="K105" s="64" t="str">
        <f t="shared" si="12"/>
        <v/>
      </c>
    </row>
    <row r="106" spans="1:27" x14ac:dyDescent="0.25">
      <c r="B106" s="7" t="str">
        <f t="shared" si="8"/>
        <v/>
      </c>
      <c r="H106" s="65" t="str">
        <f t="shared" si="9"/>
        <v/>
      </c>
      <c r="I106" s="66" t="str">
        <f t="shared" si="10"/>
        <v/>
      </c>
      <c r="J106" s="66" t="str">
        <f t="shared" si="11"/>
        <v/>
      </c>
      <c r="K106" s="64" t="str">
        <f t="shared" si="12"/>
        <v/>
      </c>
    </row>
    <row r="107" spans="1:27" x14ac:dyDescent="0.25">
      <c r="B107" s="7" t="str">
        <f t="shared" si="8"/>
        <v/>
      </c>
      <c r="H107" s="65" t="str">
        <f t="shared" si="9"/>
        <v/>
      </c>
      <c r="I107" s="66" t="str">
        <f t="shared" si="10"/>
        <v/>
      </c>
      <c r="J107" s="66" t="str">
        <f t="shared" si="11"/>
        <v/>
      </c>
      <c r="K107" s="64" t="str">
        <f t="shared" si="12"/>
        <v/>
      </c>
    </row>
    <row r="108" spans="1:27" x14ac:dyDescent="0.25">
      <c r="B108" s="7" t="str">
        <f t="shared" si="8"/>
        <v/>
      </c>
      <c r="H108" s="65" t="str">
        <f t="shared" si="9"/>
        <v/>
      </c>
      <c r="I108" s="66" t="str">
        <f t="shared" si="10"/>
        <v/>
      </c>
      <c r="J108" s="66" t="str">
        <f t="shared" si="11"/>
        <v/>
      </c>
      <c r="K108" s="64" t="str">
        <f t="shared" si="12"/>
        <v/>
      </c>
    </row>
    <row r="109" spans="1:27" x14ac:dyDescent="0.25">
      <c r="B109" s="7" t="str">
        <f t="shared" si="8"/>
        <v/>
      </c>
      <c r="H109" s="65" t="str">
        <f t="shared" si="9"/>
        <v/>
      </c>
      <c r="I109" s="66" t="str">
        <f t="shared" si="10"/>
        <v/>
      </c>
      <c r="J109" s="66" t="str">
        <f t="shared" si="11"/>
        <v/>
      </c>
      <c r="K109" s="64" t="str">
        <f t="shared" si="12"/>
        <v/>
      </c>
    </row>
    <row r="110" spans="1:27" x14ac:dyDescent="0.25">
      <c r="B110" s="7" t="str">
        <f t="shared" si="8"/>
        <v/>
      </c>
      <c r="H110" s="65" t="str">
        <f t="shared" si="9"/>
        <v/>
      </c>
      <c r="I110" s="66" t="str">
        <f t="shared" si="10"/>
        <v/>
      </c>
      <c r="J110" s="66" t="str">
        <f t="shared" si="11"/>
        <v/>
      </c>
      <c r="K110" s="64" t="str">
        <f t="shared" si="12"/>
        <v/>
      </c>
    </row>
    <row r="111" spans="1:27" x14ac:dyDescent="0.25">
      <c r="B111" s="7" t="str">
        <f t="shared" si="8"/>
        <v/>
      </c>
      <c r="H111" s="65" t="str">
        <f t="shared" si="9"/>
        <v/>
      </c>
      <c r="I111" s="66" t="str">
        <f t="shared" si="10"/>
        <v/>
      </c>
      <c r="J111" s="66" t="str">
        <f t="shared" si="11"/>
        <v/>
      </c>
      <c r="K111" s="64" t="str">
        <f t="shared" si="12"/>
        <v/>
      </c>
    </row>
    <row r="112" spans="1:27" x14ac:dyDescent="0.25">
      <c r="B112" s="7" t="str">
        <f t="shared" si="8"/>
        <v/>
      </c>
      <c r="H112" s="65" t="str">
        <f t="shared" si="9"/>
        <v/>
      </c>
      <c r="I112" s="66" t="str">
        <f t="shared" si="10"/>
        <v/>
      </c>
      <c r="J112" s="66" t="str">
        <f t="shared" si="11"/>
        <v/>
      </c>
      <c r="K112" s="64" t="str">
        <f t="shared" si="12"/>
        <v/>
      </c>
    </row>
    <row r="113" spans="2:11" x14ac:dyDescent="0.25">
      <c r="B113" s="7" t="str">
        <f t="shared" si="8"/>
        <v/>
      </c>
      <c r="H113" s="65" t="str">
        <f t="shared" si="9"/>
        <v/>
      </c>
      <c r="I113" s="66" t="str">
        <f t="shared" si="10"/>
        <v/>
      </c>
      <c r="J113" s="66" t="str">
        <f t="shared" si="11"/>
        <v/>
      </c>
      <c r="K113" s="64" t="str">
        <f t="shared" si="12"/>
        <v/>
      </c>
    </row>
    <row r="114" spans="2:11" x14ac:dyDescent="0.25">
      <c r="B114" s="7" t="str">
        <f t="shared" si="8"/>
        <v/>
      </c>
      <c r="H114" s="65" t="str">
        <f t="shared" si="9"/>
        <v/>
      </c>
      <c r="I114" s="66" t="str">
        <f t="shared" si="10"/>
        <v/>
      </c>
      <c r="J114" s="66" t="str">
        <f t="shared" si="11"/>
        <v/>
      </c>
      <c r="K114" s="64" t="str">
        <f t="shared" si="12"/>
        <v/>
      </c>
    </row>
    <row r="115" spans="2:11" x14ac:dyDescent="0.25">
      <c r="B115" s="7" t="str">
        <f t="shared" si="8"/>
        <v/>
      </c>
      <c r="H115" s="65" t="str">
        <f t="shared" si="9"/>
        <v/>
      </c>
      <c r="I115" s="66" t="str">
        <f t="shared" si="10"/>
        <v/>
      </c>
      <c r="J115" s="66" t="str">
        <f t="shared" si="11"/>
        <v/>
      </c>
      <c r="K115" s="64" t="str">
        <f t="shared" si="12"/>
        <v/>
      </c>
    </row>
    <row r="116" spans="2:11" x14ac:dyDescent="0.25">
      <c r="B116" s="7" t="str">
        <f t="shared" si="8"/>
        <v/>
      </c>
      <c r="H116" s="65" t="str">
        <f t="shared" si="9"/>
        <v/>
      </c>
      <c r="I116" s="66" t="str">
        <f t="shared" si="10"/>
        <v/>
      </c>
      <c r="J116" s="66" t="str">
        <f t="shared" si="11"/>
        <v/>
      </c>
      <c r="K116" s="64" t="str">
        <f t="shared" si="12"/>
        <v/>
      </c>
    </row>
    <row r="117" spans="2:11" x14ac:dyDescent="0.25">
      <c r="B117" s="7" t="str">
        <f t="shared" si="8"/>
        <v/>
      </c>
      <c r="H117" s="65" t="str">
        <f t="shared" si="9"/>
        <v/>
      </c>
      <c r="I117" s="66" t="str">
        <f t="shared" si="10"/>
        <v/>
      </c>
      <c r="J117" s="66" t="str">
        <f t="shared" si="11"/>
        <v/>
      </c>
      <c r="K117" s="64" t="str">
        <f t="shared" si="12"/>
        <v/>
      </c>
    </row>
    <row r="118" spans="2:11" x14ac:dyDescent="0.25">
      <c r="B118" s="7" t="str">
        <f t="shared" si="8"/>
        <v/>
      </c>
      <c r="H118" s="65" t="str">
        <f t="shared" si="9"/>
        <v/>
      </c>
      <c r="I118" s="66" t="str">
        <f t="shared" si="10"/>
        <v/>
      </c>
      <c r="J118" s="66" t="str">
        <f t="shared" si="11"/>
        <v/>
      </c>
      <c r="K118" s="64" t="str">
        <f t="shared" si="12"/>
        <v/>
      </c>
    </row>
    <row r="119" spans="2:11" x14ac:dyDescent="0.25">
      <c r="B119" s="7" t="str">
        <f t="shared" si="8"/>
        <v/>
      </c>
      <c r="H119" s="65" t="str">
        <f t="shared" si="9"/>
        <v/>
      </c>
      <c r="I119" s="66" t="str">
        <f t="shared" si="10"/>
        <v/>
      </c>
      <c r="J119" s="66" t="str">
        <f t="shared" si="11"/>
        <v/>
      </c>
      <c r="K119" s="64" t="str">
        <f t="shared" si="12"/>
        <v/>
      </c>
    </row>
    <row r="120" spans="2:11" x14ac:dyDescent="0.25">
      <c r="B120" s="7" t="str">
        <f t="shared" si="8"/>
        <v/>
      </c>
      <c r="H120" s="65" t="str">
        <f t="shared" si="9"/>
        <v/>
      </c>
      <c r="I120" s="66" t="str">
        <f t="shared" si="10"/>
        <v/>
      </c>
      <c r="J120" s="66" t="str">
        <f t="shared" si="11"/>
        <v/>
      </c>
      <c r="K120" s="64" t="str">
        <f t="shared" si="12"/>
        <v/>
      </c>
    </row>
    <row r="121" spans="2:11" x14ac:dyDescent="0.25">
      <c r="B121" s="6"/>
    </row>
    <row r="122" spans="2:11" x14ac:dyDescent="0.25">
      <c r="B122" s="6"/>
    </row>
    <row r="123" spans="2:11" x14ac:dyDescent="0.25">
      <c r="B123" s="6"/>
    </row>
    <row r="124" spans="2:11" x14ac:dyDescent="0.25">
      <c r="B124" s="6"/>
    </row>
    <row r="125" spans="2:11" x14ac:dyDescent="0.25">
      <c r="B125" s="6"/>
    </row>
    <row r="126" spans="2:11" x14ac:dyDescent="0.25">
      <c r="B126" s="6"/>
    </row>
    <row r="127" spans="2:11" x14ac:dyDescent="0.25">
      <c r="B127" s="6"/>
    </row>
    <row r="128" spans="2:11" x14ac:dyDescent="0.25">
      <c r="B128" s="6"/>
    </row>
    <row r="129" spans="2:2" x14ac:dyDescent="0.25">
      <c r="B129" s="6"/>
    </row>
    <row r="130" spans="2:2" x14ac:dyDescent="0.25">
      <c r="B130" s="6"/>
    </row>
    <row r="131" spans="2:2" x14ac:dyDescent="0.25">
      <c r="B131" s="6"/>
    </row>
    <row r="132" spans="2:2" x14ac:dyDescent="0.25">
      <c r="B132" s="6"/>
    </row>
    <row r="133" spans="2:2" x14ac:dyDescent="0.25">
      <c r="B133" s="6"/>
    </row>
    <row r="134" spans="2:2" x14ac:dyDescent="0.25">
      <c r="B134" s="6"/>
    </row>
    <row r="135" spans="2:2" x14ac:dyDescent="0.25">
      <c r="B135" s="6"/>
    </row>
    <row r="136" spans="2:2" x14ac:dyDescent="0.25">
      <c r="B136" s="6"/>
    </row>
    <row r="137" spans="2:2" x14ac:dyDescent="0.25">
      <c r="B137" s="6"/>
    </row>
    <row r="138" spans="2:2" x14ac:dyDescent="0.25">
      <c r="B138" s="6"/>
    </row>
    <row r="139" spans="2:2" x14ac:dyDescent="0.25">
      <c r="B139" s="6"/>
    </row>
    <row r="140" spans="2:2" x14ac:dyDescent="0.25">
      <c r="B140" s="6"/>
    </row>
    <row r="141" spans="2:2" x14ac:dyDescent="0.25">
      <c r="B141" s="6"/>
    </row>
    <row r="142" spans="2:2" x14ac:dyDescent="0.25">
      <c r="B142" s="6"/>
    </row>
    <row r="143" spans="2:2" x14ac:dyDescent="0.25">
      <c r="B143" s="6"/>
    </row>
    <row r="144" spans="2:2" x14ac:dyDescent="0.25">
      <c r="B144" s="6"/>
    </row>
    <row r="145" spans="2:2" x14ac:dyDescent="0.25">
      <c r="B145" s="6"/>
    </row>
    <row r="146" spans="2:2" x14ac:dyDescent="0.25">
      <c r="B146" s="6"/>
    </row>
    <row r="147" spans="2:2" x14ac:dyDescent="0.25">
      <c r="B147" s="6"/>
    </row>
    <row r="148" spans="2:2" x14ac:dyDescent="0.25">
      <c r="B148" s="6"/>
    </row>
    <row r="149" spans="2:2" x14ac:dyDescent="0.25">
      <c r="B149" s="6"/>
    </row>
    <row r="150" spans="2:2" x14ac:dyDescent="0.25">
      <c r="B150" s="6"/>
    </row>
    <row r="151" spans="2:2" x14ac:dyDescent="0.25">
      <c r="B151" s="6"/>
    </row>
    <row r="152" spans="2:2" x14ac:dyDescent="0.25">
      <c r="B152" s="6"/>
    </row>
    <row r="153" spans="2:2" x14ac:dyDescent="0.25">
      <c r="B153" s="6"/>
    </row>
  </sheetData>
  <sheetProtection selectLockedCells="1"/>
  <mergeCells count="8">
    <mergeCell ref="Y21:AD24"/>
    <mergeCell ref="Y5:AD8"/>
    <mergeCell ref="Y18:AD20"/>
    <mergeCell ref="A1:G1"/>
    <mergeCell ref="H1:K1"/>
    <mergeCell ref="M1:Q1"/>
    <mergeCell ref="S15:S17"/>
    <mergeCell ref="Y15:AD17"/>
  </mergeCells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BCA4B1-EA1C-4834-8DFC-A27E53177BE1}">
  <dimension ref="A1:W153"/>
  <sheetViews>
    <sheetView topLeftCell="A16" workbookViewId="0">
      <selection activeCell="B70" sqref="B70"/>
    </sheetView>
  </sheetViews>
  <sheetFormatPr defaultRowHeight="15" x14ac:dyDescent="0.25"/>
  <cols>
    <col min="1" max="1" width="9.140625" style="4"/>
    <col min="2" max="2" width="9.140625" style="13"/>
    <col min="3" max="3" width="12.28515625" style="17" customWidth="1"/>
    <col min="4" max="7" width="9.140625" style="1"/>
    <col min="8" max="8" width="12.42578125" style="18" bestFit="1" customWidth="1"/>
    <col min="9" max="10" width="9.140625" style="26"/>
    <col min="11" max="11" width="9.140625" style="17"/>
    <col min="12" max="12" width="4" style="13" customWidth="1"/>
    <col min="13" max="13" width="13.28515625" style="13" bestFit="1" customWidth="1"/>
    <col min="14" max="17" width="9.140625" style="13"/>
    <col min="18" max="18" width="3.85546875" style="13" customWidth="1"/>
    <col min="19" max="19" width="23.85546875" style="43" customWidth="1"/>
    <col min="20" max="23" width="15.28515625" style="13" customWidth="1"/>
    <col min="24" max="16384" width="9.140625" style="13"/>
  </cols>
  <sheetData>
    <row r="1" spans="1:23" s="8" customFormat="1" ht="19.5" thickBot="1" x14ac:dyDescent="0.35">
      <c r="A1" s="153" t="s">
        <v>0</v>
      </c>
      <c r="B1" s="154"/>
      <c r="C1" s="154"/>
      <c r="D1" s="154"/>
      <c r="E1" s="154"/>
      <c r="F1" s="154"/>
      <c r="G1" s="155"/>
      <c r="H1" s="153" t="s">
        <v>1</v>
      </c>
      <c r="I1" s="154"/>
      <c r="J1" s="154"/>
      <c r="K1" s="155"/>
      <c r="M1" s="156" t="s">
        <v>2</v>
      </c>
      <c r="N1" s="157"/>
      <c r="O1" s="157"/>
      <c r="P1" s="157"/>
      <c r="Q1" s="158"/>
      <c r="S1" s="93" t="s">
        <v>58</v>
      </c>
      <c r="T1" s="75">
        <v>0.97916666666666663</v>
      </c>
      <c r="U1" s="93" t="s">
        <v>59</v>
      </c>
      <c r="V1" s="75">
        <v>0.3125</v>
      </c>
      <c r="W1" s="62"/>
    </row>
    <row r="2" spans="1:23" ht="15.75" thickBot="1" x14ac:dyDescent="0.3">
      <c r="A2" s="82" t="s">
        <v>3</v>
      </c>
      <c r="B2" s="9" t="s">
        <v>4</v>
      </c>
      <c r="C2" s="92" t="s">
        <v>5</v>
      </c>
      <c r="D2" s="84" t="s">
        <v>6</v>
      </c>
      <c r="E2" s="85" t="s">
        <v>7</v>
      </c>
      <c r="F2" s="85" t="s">
        <v>8</v>
      </c>
      <c r="G2" s="86" t="s">
        <v>9</v>
      </c>
      <c r="H2" s="11" t="s">
        <v>6</v>
      </c>
      <c r="I2" s="10" t="s">
        <v>7</v>
      </c>
      <c r="J2" s="10" t="s">
        <v>8</v>
      </c>
      <c r="K2" s="12" t="s">
        <v>9</v>
      </c>
      <c r="M2" s="14" t="s">
        <v>3</v>
      </c>
      <c r="N2" s="15" t="s">
        <v>6</v>
      </c>
      <c r="O2" s="15" t="s">
        <v>7</v>
      </c>
      <c r="P2" s="15" t="s">
        <v>8</v>
      </c>
      <c r="Q2" s="16" t="s">
        <v>9</v>
      </c>
      <c r="S2" s="71"/>
      <c r="T2" s="72" t="s">
        <v>6</v>
      </c>
      <c r="U2" s="73" t="s">
        <v>7</v>
      </c>
      <c r="V2" s="73" t="s">
        <v>10</v>
      </c>
      <c r="W2" s="74" t="s">
        <v>9</v>
      </c>
    </row>
    <row r="3" spans="1:23" x14ac:dyDescent="0.25">
      <c r="A3" s="83">
        <v>0.3659722222222222</v>
      </c>
      <c r="B3" s="5"/>
      <c r="D3" s="87">
        <v>119</v>
      </c>
      <c r="E3" s="88">
        <v>89</v>
      </c>
      <c r="F3" s="88">
        <v>99</v>
      </c>
      <c r="G3" s="88">
        <v>77</v>
      </c>
      <c r="H3" s="19" t="s">
        <v>11</v>
      </c>
      <c r="I3" s="5"/>
      <c r="J3" s="5"/>
      <c r="K3" s="20"/>
      <c r="M3" s="21" t="s">
        <v>34</v>
      </c>
      <c r="N3" s="69" t="str">
        <f>IFERROR(AVERAGE(IF(HOUR($A$3:$A$20)=7,$D$3:$D$20,"")),"-")</f>
        <v>-</v>
      </c>
      <c r="O3" s="69" t="str">
        <f t="array" ref="O3">IFERROR(AVERAGE(IF(HOUR($A$3:$A$20)=7,$E$3:$E$20,"")),"-")</f>
        <v>-</v>
      </c>
      <c r="P3" s="69" t="str">
        <f t="array" ref="P3">IFERROR(AVERAGE(IF(HOUR($A$3:$A$20)=7,$F$3:$F$20,"")),"-")</f>
        <v>-</v>
      </c>
      <c r="Q3" s="70" t="str">
        <f t="array" ref="Q3">IFERROR(AVERAGE(IF(HOUR($A$3:$A$20)=7,$G$3:$G$20,"")),"-")</f>
        <v>-</v>
      </c>
      <c r="S3" s="22" t="s">
        <v>12</v>
      </c>
      <c r="T3" s="23">
        <f>AVERAGE(D3:D120)</f>
        <v>115.15151515151516</v>
      </c>
      <c r="U3" s="24">
        <f>AVERAGE(E3:E120)</f>
        <v>75.545454545454547</v>
      </c>
      <c r="V3" s="24">
        <f>AVERAGE(F3:F120)</f>
        <v>88.803030303030297</v>
      </c>
      <c r="W3" s="25">
        <f>AVERAGE(G3:G120)</f>
        <v>80.196969696969703</v>
      </c>
    </row>
    <row r="4" spans="1:23" ht="15.75" thickBot="1" x14ac:dyDescent="0.3">
      <c r="A4" s="83">
        <v>0.37083333333333335</v>
      </c>
      <c r="B4" s="7">
        <f>IF(A4&gt;0,IF(24*60*(A4-A3 + ((A4-A3)&lt;0))&gt;0,24*60*(A4-A3 + ((A4-A3)&lt;0)),""),"")</f>
        <v>7.0000000000000551</v>
      </c>
      <c r="D4" s="87">
        <v>122</v>
      </c>
      <c r="E4" s="88">
        <v>86</v>
      </c>
      <c r="F4" s="88">
        <v>98</v>
      </c>
      <c r="G4" s="88">
        <v>88</v>
      </c>
      <c r="H4" s="65">
        <f>IF($B4="","",(SQRT((D4-D3)*(D4-D3))*$B4))</f>
        <v>21.000000000000163</v>
      </c>
      <c r="I4" s="66">
        <f t="shared" ref="I4:K19" si="0">IF($B4="","",(SQRT((E4-E3)*(E4-E3))*$B4))</f>
        <v>21.000000000000163</v>
      </c>
      <c r="J4" s="66">
        <f t="shared" si="0"/>
        <v>7.0000000000000551</v>
      </c>
      <c r="K4" s="64">
        <f>IF($B4="","",(SQRT((G4-G3)*(G4-G3))*$B4))</f>
        <v>77.000000000000611</v>
      </c>
      <c r="M4" s="21" t="s">
        <v>35</v>
      </c>
      <c r="N4" s="69">
        <f t="array" ref="N4">IFERROR(AVERAGE(IF(HOUR($A$3:$A$20)=8,$D$3:$D$20,"")),"-")</f>
        <v>120.5</v>
      </c>
      <c r="O4" s="69">
        <f t="array" ref="O4">IFERROR(AVERAGE(IF(HOUR($A$3:$A$20)=8,$E$3:$E$20,"")),"-")</f>
        <v>87.5</v>
      </c>
      <c r="P4" s="69">
        <f t="array" ref="P4">IFERROR(AVERAGE(IF(HOUR($A$3:$A$20)=8,$F$3:$F$20,"")),"-")</f>
        <v>98.5</v>
      </c>
      <c r="Q4" s="70">
        <f t="array" ref="Q4">IFERROR(AVERAGE(IF(HOUR($A$3:$A$20)=8,$G$3:$G$20,"")),"-")</f>
        <v>82.5</v>
      </c>
      <c r="S4" s="27" t="s">
        <v>13</v>
      </c>
      <c r="T4" s="28">
        <f>STDEV(D3:D120)</f>
        <v>14.010152828730403</v>
      </c>
      <c r="U4" s="29">
        <f>STDEV(E3:E120)</f>
        <v>11.695076963185208</v>
      </c>
      <c r="V4" s="29">
        <f>STDEV(F3:F120)</f>
        <v>12.019496593797028</v>
      </c>
      <c r="W4" s="30">
        <f>STDEV(G3:G120)</f>
        <v>13.237731268519131</v>
      </c>
    </row>
    <row r="5" spans="1:23" ht="15" customHeight="1" x14ac:dyDescent="0.25">
      <c r="A5" s="83">
        <v>0.38125000000000003</v>
      </c>
      <c r="B5" s="7">
        <f t="shared" ref="B5:B68" si="1">IF(A5&gt;0,IF(24*60*(A5-A4 + ((A5-A4)&lt;0))&gt;0,24*60*(A5-A4 + ((A5-A4)&lt;0)),""),"")</f>
        <v>15.000000000000027</v>
      </c>
      <c r="D5" s="87">
        <v>136</v>
      </c>
      <c r="E5" s="87">
        <v>95</v>
      </c>
      <c r="F5" s="87">
        <v>109</v>
      </c>
      <c r="G5" s="87">
        <v>80</v>
      </c>
      <c r="H5" s="65">
        <f t="shared" ref="H5:K68" si="2">IF($B5="","",(SQRT((D5-D4)*(D5-D4))*$B5))</f>
        <v>210.00000000000037</v>
      </c>
      <c r="I5" s="66">
        <f t="shared" si="0"/>
        <v>135.00000000000023</v>
      </c>
      <c r="J5" s="66">
        <f t="shared" si="0"/>
        <v>165.00000000000028</v>
      </c>
      <c r="K5" s="64">
        <f t="shared" si="0"/>
        <v>120.00000000000021</v>
      </c>
      <c r="M5" s="21" t="s">
        <v>36</v>
      </c>
      <c r="N5" s="69">
        <f t="array" ref="N5">IFERROR(AVERAGE(IF(HOUR($A$3:$A$20)=9,$D$3:$D$20,"")),"-")</f>
        <v>131</v>
      </c>
      <c r="O5" s="69">
        <f t="array" ref="O5">IFERROR(AVERAGE(IF(HOUR($A$3:$A$20)=9,$E$3:$E$20,"")),"-")</f>
        <v>88.5</v>
      </c>
      <c r="P5" s="69">
        <f t="array" ref="P5">IFERROR(AVERAGE(IF(HOUR($A$3:$A$20)=9,$F$3:$F$20,"")),"-")</f>
        <v>103</v>
      </c>
      <c r="Q5" s="70">
        <f t="array" ref="Q5">IFERROR(AVERAGE(IF(HOUR($A$3:$A$20)=9,$G$3:$G$20,"")),"-")</f>
        <v>80.5</v>
      </c>
      <c r="S5" s="76" t="s">
        <v>14</v>
      </c>
      <c r="T5" s="105">
        <f>AVERAGE(D3:D49,D66:D68)</f>
        <v>120.08</v>
      </c>
      <c r="U5" s="106">
        <f t="shared" ref="U5:W5" si="3">AVERAGE(E3:E49,E66:E68)</f>
        <v>79.5</v>
      </c>
      <c r="V5" s="106">
        <f t="shared" si="3"/>
        <v>93.1</v>
      </c>
      <c r="W5" s="107">
        <f t="shared" si="3"/>
        <v>85.66</v>
      </c>
    </row>
    <row r="6" spans="1:23" ht="15.75" thickBot="1" x14ac:dyDescent="0.3">
      <c r="A6" s="83">
        <v>0.41250000000000003</v>
      </c>
      <c r="B6" s="7">
        <f t="shared" si="1"/>
        <v>45</v>
      </c>
      <c r="D6" s="87">
        <v>126</v>
      </c>
      <c r="E6" s="87">
        <v>82</v>
      </c>
      <c r="F6" s="87">
        <v>97</v>
      </c>
      <c r="G6" s="87">
        <v>81</v>
      </c>
      <c r="H6" s="65">
        <f t="shared" si="2"/>
        <v>450</v>
      </c>
      <c r="I6" s="66">
        <f t="shared" si="0"/>
        <v>585</v>
      </c>
      <c r="J6" s="66">
        <f t="shared" si="0"/>
        <v>540</v>
      </c>
      <c r="K6" s="64">
        <f t="shared" si="0"/>
        <v>45</v>
      </c>
      <c r="M6" s="21" t="s">
        <v>37</v>
      </c>
      <c r="N6" s="69">
        <f t="array" ref="N6">IFERROR(AVERAGE(IF(HOUR($A$3:$A$120)=10,$D$3:$D$120,"")),"-")</f>
        <v>120</v>
      </c>
      <c r="O6" s="69">
        <f t="array" ref="O6">IFERROR(AVERAGE(IF(HOUR($A$3:$A$120)=10,$E$3:$E$120,"")),"-")</f>
        <v>81.25</v>
      </c>
      <c r="P6" s="69">
        <f t="array" ref="P6">IFERROR(AVERAGE(IF(HOUR($A$3:$A$120)=10,$F$3:$F$120,"")),"-")</f>
        <v>94.25</v>
      </c>
      <c r="Q6" s="70">
        <f t="array" ref="Q6">IFERROR(AVERAGE(IF(HOUR($A$3:$A$120)=10,$G$3:$G$120,"")),"-")</f>
        <v>91.5</v>
      </c>
      <c r="S6" s="77" t="s">
        <v>15</v>
      </c>
      <c r="T6" s="108">
        <f>STDEV(D3:D498,D66:D68)</f>
        <v>13.966636045273843</v>
      </c>
      <c r="U6" s="109">
        <f t="shared" ref="U6:W6" si="4">STDEV(E3:E498,E66:E68)</f>
        <v>11.566516922803075</v>
      </c>
      <c r="V6" s="109">
        <f t="shared" si="4"/>
        <v>11.93422939288692</v>
      </c>
      <c r="W6" s="110">
        <f t="shared" si="4"/>
        <v>14.54089977996245</v>
      </c>
    </row>
    <row r="7" spans="1:23" x14ac:dyDescent="0.25">
      <c r="A7" s="83">
        <v>0.42291666666666666</v>
      </c>
      <c r="B7" s="7">
        <f t="shared" si="1"/>
        <v>14.999999999999947</v>
      </c>
      <c r="D7" s="87">
        <v>124</v>
      </c>
      <c r="E7" s="87">
        <v>87</v>
      </c>
      <c r="F7" s="87">
        <v>99</v>
      </c>
      <c r="G7" s="87">
        <v>87</v>
      </c>
      <c r="H7" s="65">
        <f t="shared" si="2"/>
        <v>29.999999999999893</v>
      </c>
      <c r="I7" s="66">
        <f t="shared" si="0"/>
        <v>74.99999999999973</v>
      </c>
      <c r="J7" s="66">
        <f t="shared" si="0"/>
        <v>29.999999999999893</v>
      </c>
      <c r="K7" s="64">
        <f t="shared" si="0"/>
        <v>89.999999999999687</v>
      </c>
      <c r="M7" s="21" t="s">
        <v>38</v>
      </c>
      <c r="N7" s="69">
        <f t="array" ref="N7">IFERROR(AVERAGE(IF(HOUR($A$3:$A$120)=11,$D$3:$D$120,"")),"-")</f>
        <v>125.5</v>
      </c>
      <c r="O7" s="69">
        <f t="array" ref="O7">IFERROR(AVERAGE(IF(HOUR($A$3:$A$120)=11,$E$3:$E$120,"")),"-")</f>
        <v>90.5</v>
      </c>
      <c r="P7" s="69">
        <f t="array" ref="P7">IFERROR(AVERAGE(IF(HOUR($A$3:$A$120)=11,$F$3:$F$120,"")),"-")</f>
        <v>102</v>
      </c>
      <c r="Q7" s="70">
        <f t="array" ref="Q7">IFERROR(AVERAGE(IF(HOUR($A$3:$A$120)=11,$G$3:$G$120,"")),"-")</f>
        <v>77.5</v>
      </c>
      <c r="S7" s="78" t="s">
        <v>16</v>
      </c>
      <c r="T7" s="105">
        <f>AVERAGE(D50:D65)</f>
        <v>99.75</v>
      </c>
      <c r="U7" s="106">
        <f t="shared" ref="U7:W7" si="5">AVERAGE(E50:E65)</f>
        <v>63.1875</v>
      </c>
      <c r="V7" s="106">
        <f t="shared" si="5"/>
        <v>75.375</v>
      </c>
      <c r="W7" s="107">
        <f t="shared" si="5"/>
        <v>63.125</v>
      </c>
    </row>
    <row r="8" spans="1:23" ht="15.75" thickBot="1" x14ac:dyDescent="0.3">
      <c r="A8" s="83">
        <v>0.43333333333333335</v>
      </c>
      <c r="B8" s="7">
        <f t="shared" si="1"/>
        <v>15.000000000000027</v>
      </c>
      <c r="D8" s="87">
        <v>113</v>
      </c>
      <c r="E8" s="87">
        <v>78</v>
      </c>
      <c r="F8" s="87">
        <v>90</v>
      </c>
      <c r="G8" s="87">
        <v>88</v>
      </c>
      <c r="H8" s="65">
        <f t="shared" si="2"/>
        <v>165.00000000000028</v>
      </c>
      <c r="I8" s="66">
        <f t="shared" si="0"/>
        <v>135.00000000000023</v>
      </c>
      <c r="J8" s="66">
        <f t="shared" si="0"/>
        <v>135.00000000000023</v>
      </c>
      <c r="K8" s="64">
        <f t="shared" si="0"/>
        <v>15.000000000000027</v>
      </c>
      <c r="M8" s="21" t="s">
        <v>39</v>
      </c>
      <c r="N8" s="69">
        <f t="array" ref="N8">IFERROR(AVERAGE(IF(HOUR($A$3:$A$120)=12,$D$3:$D$120,"")),"-")</f>
        <v>132.33333333333334</v>
      </c>
      <c r="O8" s="69">
        <f t="array" ref="O8">IFERROR(AVERAGE(IF(HOUR($A$3:$A$120)=12,$E$3:$E$120,"")),"-")</f>
        <v>90</v>
      </c>
      <c r="P8" s="69">
        <f t="array" ref="P8">IFERROR(AVERAGE(IF(HOUR($A$3:$A$120)=12,$F$3:$F$120,"")),"-")</f>
        <v>104</v>
      </c>
      <c r="Q8" s="70">
        <f t="array" ref="Q8">IFERROR(AVERAGE(IF(HOUR($A$3:$A$120)=12,$G$3:$G$120,"")),"-")</f>
        <v>80.666666666666671</v>
      </c>
      <c r="S8" s="79" t="s">
        <v>17</v>
      </c>
      <c r="T8" s="108">
        <f>STDEV(D50:D65)</f>
        <v>7.6811457478686078</v>
      </c>
      <c r="U8" s="109">
        <f t="shared" ref="U8:W8" si="6">STDEV(E50:E65)</f>
        <v>6.4829905650607476</v>
      </c>
      <c r="V8" s="109">
        <f t="shared" si="6"/>
        <v>6.3337719146387537</v>
      </c>
      <c r="W8" s="110">
        <f t="shared" si="6"/>
        <v>2.895398648430529</v>
      </c>
    </row>
    <row r="9" spans="1:23" x14ac:dyDescent="0.25">
      <c r="A9" s="83">
        <v>0.44375000000000003</v>
      </c>
      <c r="B9" s="7">
        <f t="shared" si="1"/>
        <v>15.000000000000027</v>
      </c>
      <c r="D9" s="87">
        <v>115</v>
      </c>
      <c r="E9" s="87">
        <v>80</v>
      </c>
      <c r="F9" s="87">
        <v>92</v>
      </c>
      <c r="G9" s="87">
        <v>95</v>
      </c>
      <c r="H9" s="65">
        <f t="shared" si="2"/>
        <v>30.000000000000053</v>
      </c>
      <c r="I9" s="66">
        <f t="shared" si="0"/>
        <v>30.000000000000053</v>
      </c>
      <c r="J9" s="66">
        <f t="shared" si="0"/>
        <v>30.000000000000053</v>
      </c>
      <c r="K9" s="64">
        <f t="shared" si="0"/>
        <v>105.00000000000018</v>
      </c>
      <c r="M9" s="21" t="s">
        <v>40</v>
      </c>
      <c r="N9" s="69">
        <f t="array" ref="N9">IFERROR(AVERAGE(IF(HOUR($A$3:$A$120)=13,$D$3:$D$120,"")),"-")</f>
        <v>129.75</v>
      </c>
      <c r="O9" s="69">
        <f t="array" ref="O9">IFERROR(AVERAGE(IF(HOUR($A$3:$A$120)=13,$E$3:$E$120,"")),"-")</f>
        <v>84.75</v>
      </c>
      <c r="P9" s="69">
        <f t="array" ref="P9">IFERROR(AVERAGE(IF(HOUR($A$3:$A$120)=13,$F$3:$F$120,"")),"-")</f>
        <v>99.75</v>
      </c>
      <c r="Q9" s="70">
        <f t="array" ref="Q9">IFERROR(AVERAGE(IF(HOUR($A$3:$A$120)=13,$G$3:$G$120,"")),"-")</f>
        <v>81</v>
      </c>
      <c r="S9" s="39"/>
      <c r="T9" s="40" t="s">
        <v>18</v>
      </c>
      <c r="U9" s="32">
        <f>24*(V1-T1+((V1-T1)&lt;0))</f>
        <v>8</v>
      </c>
      <c r="V9" s="40" t="s">
        <v>19</v>
      </c>
      <c r="W9" s="33">
        <f>24-U9</f>
        <v>16</v>
      </c>
    </row>
    <row r="10" spans="1:23" x14ac:dyDescent="0.25">
      <c r="A10" s="83">
        <v>0.45416666666666666</v>
      </c>
      <c r="B10" s="7">
        <f t="shared" si="1"/>
        <v>14.999999999999947</v>
      </c>
      <c r="D10" s="87">
        <v>128</v>
      </c>
      <c r="E10" s="87">
        <v>80</v>
      </c>
      <c r="F10" s="87">
        <v>96</v>
      </c>
      <c r="G10" s="87">
        <v>96</v>
      </c>
      <c r="H10" s="65">
        <f t="shared" si="2"/>
        <v>194.99999999999932</v>
      </c>
      <c r="I10" s="66">
        <f t="shared" si="0"/>
        <v>0</v>
      </c>
      <c r="J10" s="66">
        <f t="shared" si="0"/>
        <v>59.999999999999787</v>
      </c>
      <c r="K10" s="64">
        <f t="shared" si="0"/>
        <v>14.999999999999947</v>
      </c>
      <c r="M10" s="21" t="s">
        <v>41</v>
      </c>
      <c r="N10" s="69">
        <f t="array" ref="N10">IFERROR(AVERAGE(IF(HOUR($A$3:$A$120)=14,$D$3:$D$120,"")),"-")</f>
        <v>120</v>
      </c>
      <c r="O10" s="69">
        <f t="array" ref="O10">IFERROR(AVERAGE(IF(HOUR($A$3:$A$120)=14,$E$3:$E$120,"")),"-")</f>
        <v>83</v>
      </c>
      <c r="P10" s="69">
        <f t="array" ref="P10">IFERROR(AVERAGE(IF(HOUR($A$3:$A$120)=14,$F$3:$F$120,"")),"-")</f>
        <v>95</v>
      </c>
      <c r="Q10" s="70">
        <f t="array" ref="Q10">IFERROR(AVERAGE(IF(HOUR($A$3:$A$120)=14,$G$3:$G$120,"")),"-")</f>
        <v>80</v>
      </c>
      <c r="S10" s="90" t="s">
        <v>13</v>
      </c>
      <c r="T10" s="32">
        <f>T4</f>
        <v>14.010152828730403</v>
      </c>
      <c r="U10" s="32">
        <f t="shared" ref="U10:W10" si="7">U4</f>
        <v>11.695076963185208</v>
      </c>
      <c r="V10" s="32">
        <f t="shared" si="7"/>
        <v>12.019496593797028</v>
      </c>
      <c r="W10" s="33">
        <f t="shared" si="7"/>
        <v>13.237731268519131</v>
      </c>
    </row>
    <row r="11" spans="1:23" ht="15.75" thickBot="1" x14ac:dyDescent="0.3">
      <c r="A11" s="83">
        <v>0.47500000000000003</v>
      </c>
      <c r="B11" s="7">
        <f t="shared" si="1"/>
        <v>30.000000000000053</v>
      </c>
      <c r="D11" s="87">
        <v>130</v>
      </c>
      <c r="E11" s="87">
        <v>90</v>
      </c>
      <c r="F11" s="87">
        <v>103</v>
      </c>
      <c r="G11" s="87">
        <v>79</v>
      </c>
      <c r="H11" s="65">
        <f t="shared" si="2"/>
        <v>60.000000000000107</v>
      </c>
      <c r="I11" s="66">
        <f t="shared" si="0"/>
        <v>300.00000000000051</v>
      </c>
      <c r="J11" s="66">
        <f t="shared" si="0"/>
        <v>210.00000000000037</v>
      </c>
      <c r="K11" s="64">
        <f t="shared" si="0"/>
        <v>510.00000000000091</v>
      </c>
      <c r="M11" s="21" t="s">
        <v>42</v>
      </c>
      <c r="N11" s="69">
        <f t="array" ref="N11">IFERROR(AVERAGE(IF(HOUR($A$3:$A$120)=15,$D$3:$D$120,"")),"-")</f>
        <v>129.5</v>
      </c>
      <c r="O11" s="69">
        <f t="array" ref="O11">IFERROR(AVERAGE(IF(HOUR($A$3:$A$120)=15,$E$3:$E$120,"")),"-")</f>
        <v>82</v>
      </c>
      <c r="P11" s="69">
        <f t="array" ref="P11">IFERROR(AVERAGE(IF(HOUR($A$3:$A$120)=15,$F$3:$F$120,"")),"-")</f>
        <v>98</v>
      </c>
      <c r="Q11" s="70">
        <f t="array" ref="Q11">IFERROR(AVERAGE(IF(HOUR($A$3:$A$120)=15,$G$3:$G$120,"")),"-")</f>
        <v>84.5</v>
      </c>
      <c r="S11" s="91" t="s">
        <v>20</v>
      </c>
      <c r="T11" s="29">
        <f>((T6*$W9)+(T8*$U9))/($U9+$W9)</f>
        <v>11.871472612805432</v>
      </c>
      <c r="U11" s="29">
        <f>((U6*$W9)+(U8*$U9))/($U9+$W9)</f>
        <v>9.8720081368889652</v>
      </c>
      <c r="V11" s="29">
        <f t="shared" ref="V11" si="8">((V6*$W9)+(V8*$U9))/($U9+$W9)</f>
        <v>10.067410233470865</v>
      </c>
      <c r="W11" s="30">
        <f>((W6*$W9)+(W8*$U9))/($U9+$W9)</f>
        <v>10.659066069451809</v>
      </c>
    </row>
    <row r="12" spans="1:23" x14ac:dyDescent="0.25">
      <c r="A12" s="83">
        <v>0.48541666666666666</v>
      </c>
      <c r="B12" s="7">
        <f t="shared" si="1"/>
        <v>14.999999999999947</v>
      </c>
      <c r="D12" s="87">
        <v>121</v>
      </c>
      <c r="E12" s="87">
        <v>91</v>
      </c>
      <c r="F12" s="87">
        <v>101</v>
      </c>
      <c r="G12" s="87">
        <v>76</v>
      </c>
      <c r="H12" s="65">
        <f t="shared" si="2"/>
        <v>134.99999999999952</v>
      </c>
      <c r="I12" s="66">
        <f t="shared" si="0"/>
        <v>14.999999999999947</v>
      </c>
      <c r="J12" s="66">
        <f t="shared" si="0"/>
        <v>29.999999999999893</v>
      </c>
      <c r="K12" s="64">
        <f t="shared" si="0"/>
        <v>44.999999999999844</v>
      </c>
      <c r="M12" s="21" t="s">
        <v>43</v>
      </c>
      <c r="N12" s="69">
        <f t="array" ref="N12">IFERROR(AVERAGE(IF(HOUR($A$3:$A$120)=16,$D$3:$D$120,"")),"-")</f>
        <v>121.5</v>
      </c>
      <c r="O12" s="69">
        <f t="array" ref="O12">IFERROR(AVERAGE(IF(HOUR($A$3:$A$120)=16,$E$3:$E$120,"")),"-")</f>
        <v>73.75</v>
      </c>
      <c r="P12" s="69">
        <f t="array" ref="P12">IFERROR(AVERAGE(IF(HOUR($A$3:$A$120)=16,$F$3:$F$120,"")),"-")</f>
        <v>89.75</v>
      </c>
      <c r="Q12" s="70">
        <f t="array" ref="Q12">IFERROR(AVERAGE(IF(HOUR($A$3:$A$120)=16,$G$3:$G$120,"")),"-")</f>
        <v>81.25</v>
      </c>
      <c r="S12" s="90" t="s">
        <v>21</v>
      </c>
      <c r="T12" s="32">
        <f>SUM(B4:B106)</f>
        <v>1417.0000000000005</v>
      </c>
      <c r="U12" s="41"/>
      <c r="V12" s="41"/>
      <c r="W12" s="42"/>
    </row>
    <row r="13" spans="1:23" ht="15.75" thickBot="1" x14ac:dyDescent="0.3">
      <c r="A13" s="83">
        <v>0.51666666666666672</v>
      </c>
      <c r="B13" s="7">
        <f t="shared" si="1"/>
        <v>45.000000000000078</v>
      </c>
      <c r="D13" s="87">
        <v>133</v>
      </c>
      <c r="E13" s="87">
        <v>91</v>
      </c>
      <c r="F13" s="87">
        <v>105</v>
      </c>
      <c r="G13" s="87">
        <v>81</v>
      </c>
      <c r="H13" s="65">
        <f t="shared" si="2"/>
        <v>540.00000000000091</v>
      </c>
      <c r="I13" s="66">
        <f t="shared" si="0"/>
        <v>0</v>
      </c>
      <c r="J13" s="66">
        <f t="shared" si="0"/>
        <v>180.00000000000031</v>
      </c>
      <c r="K13" s="64">
        <f t="shared" si="0"/>
        <v>225.0000000000004</v>
      </c>
      <c r="M13" s="21" t="s">
        <v>44</v>
      </c>
      <c r="N13" s="69">
        <f t="array" ref="N13">IFERROR(AVERAGE(IF(HOUR($A$3:$A$120)=17,$D$3:$D$120,"")),"-")</f>
        <v>123.75</v>
      </c>
      <c r="O13" s="69">
        <f t="array" ref="O13">IFERROR(AVERAGE(IF(HOUR($A$3:$A$120)=17,$E$3:$E$120,"")),"-")</f>
        <v>77.5</v>
      </c>
      <c r="P13" s="69">
        <f t="array" ref="P13">IFERROR(AVERAGE(IF(HOUR($A$3:$A$120)=17,$F$3:$F$120,"")),"-")</f>
        <v>93</v>
      </c>
      <c r="Q13" s="70">
        <f t="array" ref="Q13">IFERROR(AVERAGE(IF(HOUR($A$3:$A$120)=17,$G$3:$G$120,"")),"-")</f>
        <v>94</v>
      </c>
      <c r="S13" s="91" t="s">
        <v>22</v>
      </c>
      <c r="T13" s="29">
        <f>SUM(H4:H106)/$T12</f>
        <v>8.980945659844739</v>
      </c>
      <c r="U13" s="29">
        <f>SUM(I4:I106)/$T12</f>
        <v>7.9329569513055711</v>
      </c>
      <c r="V13" s="29">
        <f>SUM(J4:J106)/$T12</f>
        <v>7.7642907551164395</v>
      </c>
      <c r="W13" s="30">
        <f>SUM(K4:K106)/$T12</f>
        <v>6.3105151729004971</v>
      </c>
    </row>
    <row r="14" spans="1:23" ht="15.75" thickBot="1" x14ac:dyDescent="0.3">
      <c r="A14" s="83">
        <v>0.52708333333333335</v>
      </c>
      <c r="B14" s="7">
        <f t="shared" si="1"/>
        <v>14.999999999999947</v>
      </c>
      <c r="D14" s="87">
        <v>116</v>
      </c>
      <c r="E14" s="87">
        <v>86</v>
      </c>
      <c r="F14" s="87">
        <v>96</v>
      </c>
      <c r="G14" s="87">
        <v>81</v>
      </c>
      <c r="H14" s="65">
        <f t="shared" si="2"/>
        <v>254.99999999999909</v>
      </c>
      <c r="I14" s="66">
        <f t="shared" si="0"/>
        <v>74.99999999999973</v>
      </c>
      <c r="J14" s="66">
        <f t="shared" si="0"/>
        <v>134.99999999999952</v>
      </c>
      <c r="K14" s="64">
        <f t="shared" si="0"/>
        <v>0</v>
      </c>
      <c r="M14" s="21" t="s">
        <v>45</v>
      </c>
      <c r="N14" s="69">
        <f t="array" ref="N14">IFERROR(AVERAGE(IF(HOUR($A$3:$A$120)=18,$D$3:$D$120,"")),"-")</f>
        <v>118.33333333333333</v>
      </c>
      <c r="O14" s="69">
        <f t="array" ref="O14">IFERROR(AVERAGE(IF(HOUR($A$3:$A$120)=18,$E$3:$E$120,"")),"-")</f>
        <v>78</v>
      </c>
      <c r="P14" s="69">
        <f t="array" ref="P14">IFERROR(AVERAGE(IF(HOUR($A$3:$A$120)=18,$F$3:$F$120,"")),"-")</f>
        <v>91.666666666666671</v>
      </c>
      <c r="Q14" s="70">
        <f t="array" ref="Q14">IFERROR(AVERAGE(IF(HOUR($A$3:$A$120)=18,$G$3:$G$120,"")),"-")</f>
        <v>88.333333333333329</v>
      </c>
      <c r="T14" s="44"/>
      <c r="U14" s="44"/>
      <c r="V14" s="44"/>
      <c r="W14" s="44"/>
    </row>
    <row r="15" spans="1:23" x14ac:dyDescent="0.25">
      <c r="A15" s="83">
        <v>0.53749999999999998</v>
      </c>
      <c r="B15" s="7">
        <f t="shared" si="1"/>
        <v>14.999999999999947</v>
      </c>
      <c r="D15" s="87">
        <v>148</v>
      </c>
      <c r="E15" s="87">
        <v>93</v>
      </c>
      <c r="F15" s="87">
        <v>111</v>
      </c>
      <c r="G15" s="87">
        <v>80</v>
      </c>
      <c r="H15" s="65">
        <f t="shared" si="2"/>
        <v>479.99999999999829</v>
      </c>
      <c r="I15" s="66">
        <f t="shared" si="0"/>
        <v>104.99999999999963</v>
      </c>
      <c r="J15" s="66">
        <f t="shared" si="0"/>
        <v>224.9999999999992</v>
      </c>
      <c r="K15" s="64">
        <f t="shared" si="0"/>
        <v>14.999999999999947</v>
      </c>
      <c r="M15" s="21" t="s">
        <v>46</v>
      </c>
      <c r="N15" s="69">
        <f t="array" ref="N15">IFERROR(AVERAGE(IF(HOUR($A$3:$A$120)=19,$D$3:$D$120,"")),"-")</f>
        <v>112.25</v>
      </c>
      <c r="O15" s="69">
        <f t="array" ref="O15">IFERROR(AVERAGE(IF(HOUR($A$3:$A$120)=19,$E$3:$E$120,"")),"-")</f>
        <v>76.5</v>
      </c>
      <c r="P15" s="69">
        <f t="array" ref="P15">IFERROR(AVERAGE(IF(HOUR($A$3:$A$120)=19,$F$3:$F$120,"")),"-")</f>
        <v>88.5</v>
      </c>
      <c r="Q15" s="70">
        <f t="array" ref="Q15">IFERROR(AVERAGE(IF(HOUR($A$3:$A$120)=19,$G$3:$G$120,"")),"-")</f>
        <v>83.5</v>
      </c>
      <c r="S15" s="171" t="s">
        <v>23</v>
      </c>
      <c r="T15" s="45" t="s">
        <v>24</v>
      </c>
      <c r="U15" s="46">
        <f>COUNTIFS(D3:D107,"&gt;130")/COUNT(D3:D107)</f>
        <v>0.15151515151515152</v>
      </c>
      <c r="V15" s="47" t="s">
        <v>25</v>
      </c>
      <c r="W15" s="48">
        <f>COUNTIFS(E3:E106,"&gt;80")/COUNT(E3:E107)</f>
        <v>0.34848484848484851</v>
      </c>
    </row>
    <row r="16" spans="1:23" ht="15" customHeight="1" x14ac:dyDescent="0.25">
      <c r="A16" s="83">
        <v>0.54791666666666672</v>
      </c>
      <c r="B16" s="7">
        <f t="shared" si="1"/>
        <v>15.000000000000107</v>
      </c>
      <c r="D16" s="87">
        <v>126</v>
      </c>
      <c r="E16" s="87">
        <v>88</v>
      </c>
      <c r="F16" s="87">
        <v>101</v>
      </c>
      <c r="G16" s="87">
        <v>74</v>
      </c>
      <c r="H16" s="65">
        <f t="shared" si="2"/>
        <v>330.00000000000233</v>
      </c>
      <c r="I16" s="66">
        <f t="shared" si="0"/>
        <v>75.00000000000054</v>
      </c>
      <c r="J16" s="66">
        <f t="shared" si="0"/>
        <v>150.00000000000108</v>
      </c>
      <c r="K16" s="64">
        <f t="shared" si="0"/>
        <v>90.000000000000639</v>
      </c>
      <c r="M16" s="21" t="s">
        <v>47</v>
      </c>
      <c r="N16" s="69">
        <f t="array" ref="N16">IFERROR(AVERAGE(IF(HOUR($A$3:$A$120)=20,$D$3:$D$120,"")),"-")</f>
        <v>110.75</v>
      </c>
      <c r="O16" s="69">
        <f t="array" ref="O16">IFERROR(AVERAGE(IF(HOUR($A$3:$A$120)=20,$E$3:$E$120,"")),"-")</f>
        <v>74.5</v>
      </c>
      <c r="P16" s="69">
        <f t="array" ref="P16">IFERROR(AVERAGE(IF(HOUR($A$3:$A$120)=20,$F$3:$F$120,"")),"-")</f>
        <v>86.75</v>
      </c>
      <c r="Q16" s="70">
        <f t="array" ref="Q16">IFERROR(AVERAGE(IF(HOUR($A$3:$A$120)=20,$G$3:$G$120,"")),"-")</f>
        <v>85.5</v>
      </c>
      <c r="S16" s="172"/>
      <c r="T16" s="118" t="s">
        <v>26</v>
      </c>
      <c r="U16" s="111">
        <f>(COUNTIFS(D3:D49,"&gt;135")+COUNTIFS(D66:D68,"&gt;135"))/COUNT(D3:D49,D66:D68)</f>
        <v>0.08</v>
      </c>
      <c r="V16" s="120" t="s">
        <v>27</v>
      </c>
      <c r="W16" s="112">
        <f>(COUNTIFS(E3:E49,"&gt;85")+COUNTIFS(E66:E68,"&gt;85"))/COUNT(E3:E49,E66:E68)</f>
        <v>0.36</v>
      </c>
    </row>
    <row r="17" spans="1:23" ht="15.75" thickBot="1" x14ac:dyDescent="0.3">
      <c r="A17" s="83">
        <v>0.55833333333333335</v>
      </c>
      <c r="B17" s="7">
        <f t="shared" si="1"/>
        <v>14.999999999999947</v>
      </c>
      <c r="D17" s="87">
        <v>131</v>
      </c>
      <c r="E17" s="87">
        <v>80</v>
      </c>
      <c r="F17" s="87">
        <v>97</v>
      </c>
      <c r="G17" s="87">
        <v>80</v>
      </c>
      <c r="H17" s="65">
        <f t="shared" si="2"/>
        <v>74.99999999999973</v>
      </c>
      <c r="I17" s="66">
        <f t="shared" si="0"/>
        <v>119.99999999999957</v>
      </c>
      <c r="J17" s="66">
        <f t="shared" si="0"/>
        <v>59.999999999999787</v>
      </c>
      <c r="K17" s="64">
        <f t="shared" si="0"/>
        <v>89.999999999999687</v>
      </c>
      <c r="M17" s="21" t="s">
        <v>48</v>
      </c>
      <c r="N17" s="69">
        <f t="array" ref="N17">IFERROR(AVERAGE(IF(HOUR($A$3:$A$120)=21,$D$3:$D$120,"")),"-")</f>
        <v>126.25</v>
      </c>
      <c r="O17" s="69">
        <f t="array" ref="O17">IFERROR(AVERAGE(IF(HOUR($A$3:$A$120)=21,$E$3:$E$120,"")),"-")</f>
        <v>83.25</v>
      </c>
      <c r="P17" s="69">
        <f t="array" ref="P17">IFERROR(AVERAGE(IF(HOUR($A$3:$A$120)=21,$F$3:$F$120,"")),"-")</f>
        <v>97.5</v>
      </c>
      <c r="Q17" s="70">
        <f t="array" ref="Q17">IFERROR(AVERAGE(IF(HOUR($A$3:$A$120)=21,$G$3:$G$120,"")),"-")</f>
        <v>90.5</v>
      </c>
      <c r="S17" s="173"/>
      <c r="T17" s="119" t="s">
        <v>28</v>
      </c>
      <c r="U17" s="113">
        <f>COUNTIFS(D50:D65,"&gt;120")/COUNT(D50:D65)</f>
        <v>0</v>
      </c>
      <c r="V17" s="121" t="s">
        <v>29</v>
      </c>
      <c r="W17" s="114">
        <f>COUNTIFS(E50:E65,"&gt;70")/COUNT(E50:E65)</f>
        <v>6.25E-2</v>
      </c>
    </row>
    <row r="18" spans="1:23" x14ac:dyDescent="0.25">
      <c r="A18" s="83">
        <v>0.56874999999999998</v>
      </c>
      <c r="B18" s="7">
        <f t="shared" si="1"/>
        <v>14.999999999999947</v>
      </c>
      <c r="D18" s="87">
        <v>141</v>
      </c>
      <c r="E18" s="87">
        <v>93</v>
      </c>
      <c r="F18" s="87">
        <v>109</v>
      </c>
      <c r="G18" s="87">
        <v>86</v>
      </c>
      <c r="H18" s="65">
        <f t="shared" si="2"/>
        <v>149.99999999999946</v>
      </c>
      <c r="I18" s="66">
        <f t="shared" si="0"/>
        <v>194.99999999999932</v>
      </c>
      <c r="J18" s="66">
        <f t="shared" si="0"/>
        <v>179.99999999999937</v>
      </c>
      <c r="K18" s="64">
        <f t="shared" si="0"/>
        <v>89.999999999999687</v>
      </c>
      <c r="M18" s="21" t="s">
        <v>49</v>
      </c>
      <c r="N18" s="69">
        <f t="array" ref="N18">IFERROR(AVERAGE(IF(HOUR($A$3:$A$120)=22,$D$3:$D$120,"")),"-")</f>
        <v>118.5</v>
      </c>
      <c r="O18" s="69">
        <f t="array" ref="O18">IFERROR(AVERAGE(IF(HOUR($A$3:$A$120)=22,$E$3:$E$120,"")),"-")</f>
        <v>88</v>
      </c>
      <c r="P18" s="69">
        <f t="array" ref="P18">IFERROR(AVERAGE(IF(HOUR($A$3:$A$120)=22,$F$3:$F$120,"")),"-")</f>
        <v>98.5</v>
      </c>
      <c r="Q18" s="70">
        <f t="array" ref="Q18">IFERROR(AVERAGE(IF(HOUR($A$3:$A$120)=22,$G$3:$G$120,"")),"-")</f>
        <v>84</v>
      </c>
      <c r="S18" s="89" t="s">
        <v>30</v>
      </c>
      <c r="T18" s="54" t="s">
        <v>6</v>
      </c>
      <c r="U18" s="24">
        <f>(T5-T7)/T5</f>
        <v>0.16930379746835442</v>
      </c>
      <c r="V18" s="55" t="s">
        <v>7</v>
      </c>
      <c r="W18" s="25">
        <f>(U5-U7)/U5</f>
        <v>0.20518867924528303</v>
      </c>
    </row>
    <row r="19" spans="1:23" ht="15.75" thickBot="1" x14ac:dyDescent="0.3">
      <c r="A19" s="83">
        <v>0.57916666666666672</v>
      </c>
      <c r="B19" s="7">
        <f t="shared" si="1"/>
        <v>15.000000000000107</v>
      </c>
      <c r="D19" s="87">
        <v>121</v>
      </c>
      <c r="E19" s="88">
        <v>78</v>
      </c>
      <c r="F19" s="88">
        <v>92</v>
      </c>
      <c r="G19" s="88">
        <v>84</v>
      </c>
      <c r="H19" s="65">
        <f t="shared" si="2"/>
        <v>300.00000000000216</v>
      </c>
      <c r="I19" s="66">
        <f t="shared" si="0"/>
        <v>225.00000000000159</v>
      </c>
      <c r="J19" s="66">
        <f t="shared" si="0"/>
        <v>255.00000000000182</v>
      </c>
      <c r="K19" s="64">
        <f t="shared" si="0"/>
        <v>30.000000000000213</v>
      </c>
      <c r="M19" s="21" t="s">
        <v>50</v>
      </c>
      <c r="N19" s="69">
        <f t="array" ref="N19">IFERROR(AVERAGE(IF(HOUR($A$3:$A$120)=23,$D$3:$D$120,"")),"-")</f>
        <v>90</v>
      </c>
      <c r="O19" s="69">
        <f t="array" ref="O19">IFERROR(AVERAGE(IF(HOUR($A$3:$A$120)=23,$E$3:$E$120,"")),"-")</f>
        <v>48.5</v>
      </c>
      <c r="P19" s="69">
        <f t="array" ref="P19">IFERROR(AVERAGE(IF(HOUR($A$3:$A$120)=23,$F$3:$F$120,"")),"-")</f>
        <v>62.5</v>
      </c>
      <c r="Q19" s="70">
        <f t="array" ref="Q19">IFERROR(AVERAGE(IF(HOUR($A$3:$A$120)=23,$G$3:$G$120,"")),"-")</f>
        <v>74.5</v>
      </c>
      <c r="S19" s="91" t="s">
        <v>31</v>
      </c>
      <c r="T19" s="56" t="s">
        <v>6</v>
      </c>
      <c r="U19" s="29">
        <f>U18*100</f>
        <v>16.930379746835442</v>
      </c>
      <c r="V19" s="57" t="s">
        <v>7</v>
      </c>
      <c r="W19" s="30">
        <f>W18*100</f>
        <v>20.518867924528301</v>
      </c>
    </row>
    <row r="20" spans="1:23" ht="15.75" thickBot="1" x14ac:dyDescent="0.3">
      <c r="A20" s="83">
        <v>0.58958333333333335</v>
      </c>
      <c r="B20" s="7">
        <f t="shared" si="1"/>
        <v>14.999999999999947</v>
      </c>
      <c r="D20" s="87">
        <v>120</v>
      </c>
      <c r="E20" s="88">
        <v>83</v>
      </c>
      <c r="F20" s="88">
        <v>95</v>
      </c>
      <c r="G20" s="88">
        <v>80</v>
      </c>
      <c r="H20" s="65">
        <f t="shared" si="2"/>
        <v>14.999999999999947</v>
      </c>
      <c r="I20" s="66">
        <f t="shared" si="2"/>
        <v>74.99999999999973</v>
      </c>
      <c r="J20" s="66">
        <f t="shared" si="2"/>
        <v>44.999999999999844</v>
      </c>
      <c r="K20" s="64">
        <f t="shared" si="2"/>
        <v>59.999999999999787</v>
      </c>
      <c r="M20" s="81" t="s">
        <v>51</v>
      </c>
      <c r="N20" s="69">
        <f t="array" ref="N20">IFERROR(AVERAGE(IF(HOUR($A$3:$A$120)=0,$D$3:$D$120,"")),"-")</f>
        <v>3.5185185185185186</v>
      </c>
      <c r="O20" s="69">
        <f t="array" ref="O20">IFERROR(AVERAGE(IF(HOUR($A$3:$A$120)=0,$E$3:$E$120,"")),"-")</f>
        <v>2.3703703703703702</v>
      </c>
      <c r="P20" s="69">
        <f t="array" ref="P20">IFERROR(AVERAGE(IF(HOUR($A$3:$A$120)=0,$F$3:$F$120,"")),"-")</f>
        <v>2.7592592592592591</v>
      </c>
      <c r="Q20" s="70">
        <f t="array" ref="Q20">IFERROR(AVERAGE(IF(HOUR($A$3:$A$120)=0,$G$3:$G$120,"")),"-")</f>
        <v>2.4814814814814814</v>
      </c>
      <c r="S20" s="80" t="s">
        <v>32</v>
      </c>
      <c r="T20" s="116" t="s">
        <v>6</v>
      </c>
      <c r="U20" s="115">
        <f>(N28+N27)/2-N23</f>
        <v>14.25</v>
      </c>
      <c r="V20" s="116" t="s">
        <v>7</v>
      </c>
      <c r="W20" s="117">
        <f>(O28+O27)/2-O23</f>
        <v>10.666666666666657</v>
      </c>
    </row>
    <row r="21" spans="1:23" ht="15.75" thickBot="1" x14ac:dyDescent="0.3">
      <c r="A21" s="83">
        <v>0.63124999999999998</v>
      </c>
      <c r="B21" s="7">
        <f t="shared" si="1"/>
        <v>59.999999999999943</v>
      </c>
      <c r="D21" s="87">
        <v>131</v>
      </c>
      <c r="E21" s="88">
        <v>86</v>
      </c>
      <c r="F21" s="88">
        <v>101</v>
      </c>
      <c r="G21" s="88">
        <v>89</v>
      </c>
      <c r="H21" s="65">
        <f t="shared" si="2"/>
        <v>659.99999999999932</v>
      </c>
      <c r="I21" s="66">
        <f t="shared" si="2"/>
        <v>179.99999999999983</v>
      </c>
      <c r="J21" s="66">
        <f t="shared" si="2"/>
        <v>359.99999999999966</v>
      </c>
      <c r="K21" s="64">
        <f t="shared" si="2"/>
        <v>539.99999999999955</v>
      </c>
      <c r="M21" s="21" t="s">
        <v>52</v>
      </c>
      <c r="N21" s="69">
        <f t="array" ref="N21">IFERROR(AVERAGE(IF(HOUR($A$3:$A$120)=1,$D$3:$D$120,"")),"-")</f>
        <v>106.5</v>
      </c>
      <c r="O21" s="69">
        <f t="array" ref="O21">IFERROR(AVERAGE(IF(HOUR($A$3:$A$120)=1,$E$3:$E$120,"")),"-")</f>
        <v>66</v>
      </c>
      <c r="P21" s="69">
        <f t="array" ref="P21">IFERROR(AVERAGE(IF(HOUR($A$3:$A$120)=1,$F$3:$F$120,"")),"-")</f>
        <v>79.5</v>
      </c>
      <c r="Q21" s="70">
        <f t="array" ref="Q21">IFERROR(AVERAGE(IF(HOUR($A$3:$A$120)=1,$G$3:$G$120,"")),"-")</f>
        <v>63.5</v>
      </c>
      <c r="S21" s="80" t="s">
        <v>33</v>
      </c>
      <c r="T21" s="115">
        <f>1-0.7098</f>
        <v>0.29020000000000001</v>
      </c>
      <c r="U21" s="61"/>
      <c r="V21" s="61"/>
      <c r="W21" s="62"/>
    </row>
    <row r="22" spans="1:23" x14ac:dyDescent="0.25">
      <c r="A22" s="83">
        <v>0.66249999999999998</v>
      </c>
      <c r="B22" s="7">
        <f t="shared" si="1"/>
        <v>45</v>
      </c>
      <c r="D22" s="87">
        <v>128</v>
      </c>
      <c r="E22" s="88">
        <v>78</v>
      </c>
      <c r="F22" s="88">
        <v>95</v>
      </c>
      <c r="G22" s="88">
        <v>80</v>
      </c>
      <c r="H22" s="65">
        <f t="shared" si="2"/>
        <v>135</v>
      </c>
      <c r="I22" s="66">
        <f t="shared" si="2"/>
        <v>360</v>
      </c>
      <c r="J22" s="66">
        <f t="shared" si="2"/>
        <v>270</v>
      </c>
      <c r="K22" s="64">
        <f t="shared" si="2"/>
        <v>405</v>
      </c>
      <c r="M22" s="21" t="s">
        <v>53</v>
      </c>
      <c r="N22" s="69">
        <f t="array" ref="N22">IFERROR(AVERAGE(IF(HOUR($A$3:$A$120)=2,$D$3:$D$120,"")),"-")</f>
        <v>99</v>
      </c>
      <c r="O22" s="69">
        <f t="array" ref="O22">IFERROR(AVERAGE(IF(HOUR($A$3:$A$120)=2,$E$3:$E$120,"")),"-")</f>
        <v>62</v>
      </c>
      <c r="P22" s="69">
        <f t="array" ref="P22">IFERROR(AVERAGE(IF(HOUR($A$3:$A$120)=2,$F$3:$F$120,"")),"-")</f>
        <v>74.5</v>
      </c>
      <c r="Q22" s="70">
        <f t="array" ref="Q22">IFERROR(AVERAGE(IF(HOUR($A$3:$A$120)=2,$G$3:$G$120,"")),"-")</f>
        <v>65</v>
      </c>
    </row>
    <row r="23" spans="1:23" x14ac:dyDescent="0.25">
      <c r="A23" s="83">
        <v>0.67291666666666661</v>
      </c>
      <c r="B23" s="7">
        <f t="shared" si="1"/>
        <v>14.999999999999947</v>
      </c>
      <c r="D23" s="87">
        <v>136</v>
      </c>
      <c r="E23" s="88">
        <v>73</v>
      </c>
      <c r="F23" s="88">
        <v>94</v>
      </c>
      <c r="G23" s="88">
        <v>92</v>
      </c>
      <c r="H23" s="65">
        <f t="shared" si="2"/>
        <v>119.99999999999957</v>
      </c>
      <c r="I23" s="66">
        <f t="shared" si="2"/>
        <v>74.99999999999973</v>
      </c>
      <c r="J23" s="66">
        <f t="shared" si="2"/>
        <v>14.999999999999947</v>
      </c>
      <c r="K23" s="64">
        <f t="shared" si="2"/>
        <v>179.99999999999937</v>
      </c>
      <c r="M23" s="21" t="s">
        <v>54</v>
      </c>
      <c r="N23" s="69">
        <f t="array" ref="N23">IFERROR(AVERAGE(IF(HOUR($A$3:$A$120)=3,$D$3:$D$120,"")),"-")</f>
        <v>90.5</v>
      </c>
      <c r="O23" s="69">
        <f t="array" ref="O23">IFERROR(AVERAGE(IF(HOUR($A$3:$A$120)=3,$E$3:$E$120,"")),"-")</f>
        <v>56</v>
      </c>
      <c r="P23" s="69">
        <f t="array" ref="P23">IFERROR(AVERAGE(IF(HOUR($A$3:$A$120)=3,$F$3:$F$120,"")),"-")</f>
        <v>67.5</v>
      </c>
      <c r="Q23" s="70">
        <f t="array" ref="Q23">IFERROR(AVERAGE(IF(HOUR($A$3:$A$120)=3,$G$3:$G$120,"")),"-")</f>
        <v>64.5</v>
      </c>
    </row>
    <row r="24" spans="1:23" x14ac:dyDescent="0.25">
      <c r="A24" s="83">
        <v>0.68333333333333324</v>
      </c>
      <c r="B24" s="7">
        <f t="shared" si="1"/>
        <v>14.999999999999947</v>
      </c>
      <c r="D24" s="87">
        <v>117</v>
      </c>
      <c r="E24" s="88">
        <v>75</v>
      </c>
      <c r="F24" s="88">
        <v>89</v>
      </c>
      <c r="G24" s="88">
        <v>80</v>
      </c>
      <c r="H24" s="65">
        <f t="shared" si="2"/>
        <v>284.99999999999898</v>
      </c>
      <c r="I24" s="66">
        <f t="shared" si="2"/>
        <v>29.999999999999893</v>
      </c>
      <c r="J24" s="66">
        <f t="shared" si="2"/>
        <v>74.99999999999973</v>
      </c>
      <c r="K24" s="64">
        <f t="shared" si="2"/>
        <v>179.99999999999937</v>
      </c>
      <c r="M24" s="21" t="s">
        <v>55</v>
      </c>
      <c r="N24" s="69">
        <f t="array" ref="N24">IFERROR(AVERAGE(IF(HOUR($A$3:$A$120)=4,$D$3:$D$120,"")),"-")</f>
        <v>111</v>
      </c>
      <c r="O24" s="69">
        <f t="array" ref="O24">IFERROR(AVERAGE(IF(HOUR($A$3:$A$120)=4,$E$3:$E$120,"")),"-")</f>
        <v>67</v>
      </c>
      <c r="P24" s="69">
        <f t="array" ref="P24">IFERROR(AVERAGE(IF(HOUR($A$3:$A$120)=4,$F$3:$F$120,"")),"-")</f>
        <v>81.5</v>
      </c>
      <c r="Q24" s="70">
        <f t="array" ref="Q24">IFERROR(AVERAGE(IF(HOUR($A$3:$A$120)=4,$G$3:$G$120,"")),"-")</f>
        <v>63</v>
      </c>
    </row>
    <row r="25" spans="1:23" x14ac:dyDescent="0.25">
      <c r="A25" s="83">
        <v>0.69374999999999998</v>
      </c>
      <c r="B25" s="7">
        <f t="shared" si="1"/>
        <v>15.000000000000107</v>
      </c>
      <c r="D25" s="87">
        <v>117</v>
      </c>
      <c r="E25" s="88">
        <v>72</v>
      </c>
      <c r="F25" s="88">
        <v>87</v>
      </c>
      <c r="G25" s="88">
        <v>78</v>
      </c>
      <c r="H25" s="65">
        <f t="shared" si="2"/>
        <v>0</v>
      </c>
      <c r="I25" s="66">
        <f t="shared" si="2"/>
        <v>45.00000000000032</v>
      </c>
      <c r="J25" s="66">
        <f t="shared" si="2"/>
        <v>30.000000000000213</v>
      </c>
      <c r="K25" s="64">
        <f t="shared" si="2"/>
        <v>30.000000000000213</v>
      </c>
      <c r="M25" s="21" t="s">
        <v>56</v>
      </c>
      <c r="N25" s="69">
        <f t="array" ref="N25">IFERROR(AVERAGE(IF(HOUR($A$3:$A$120)=5,$D$3:$D$120,"")),"-")</f>
        <v>101</v>
      </c>
      <c r="O25" s="69">
        <f t="array" ref="O25">IFERROR(AVERAGE(IF(HOUR($A$3:$A$120)=5,$E$3:$E$120,"")),"-")</f>
        <v>67</v>
      </c>
      <c r="P25" s="69">
        <f t="array" ref="P25">IFERROR(AVERAGE(IF(HOUR($A$3:$A$120)=5,$F$3:$F$120,"")),"-")</f>
        <v>78.5</v>
      </c>
      <c r="Q25" s="70">
        <f t="array" ref="Q25">IFERROR(AVERAGE(IF(HOUR($A$3:$A$120)=5,$G$3:$G$120,"")),"-")</f>
        <v>60.5</v>
      </c>
    </row>
    <row r="26" spans="1:23" x14ac:dyDescent="0.25">
      <c r="A26" s="83">
        <v>0.70416666666666661</v>
      </c>
      <c r="B26" s="7">
        <f t="shared" si="1"/>
        <v>14.999999999999947</v>
      </c>
      <c r="D26" s="87">
        <v>116</v>
      </c>
      <c r="E26" s="88">
        <v>75</v>
      </c>
      <c r="F26" s="88">
        <v>89</v>
      </c>
      <c r="G26" s="88">
        <v>75</v>
      </c>
      <c r="H26" s="65">
        <f t="shared" si="2"/>
        <v>14.999999999999947</v>
      </c>
      <c r="I26" s="66">
        <f t="shared" si="2"/>
        <v>44.999999999999844</v>
      </c>
      <c r="J26" s="66">
        <f t="shared" si="2"/>
        <v>29.999999999999893</v>
      </c>
      <c r="K26" s="64">
        <f t="shared" si="2"/>
        <v>44.999999999999844</v>
      </c>
      <c r="M26" s="21" t="s">
        <v>57</v>
      </c>
      <c r="N26" s="69">
        <f t="array" ref="N26">IFERROR(AVERAGE(IF(HOUR($A$30:$A$120)=6,$D$30:$D$120,"")),"-")</f>
        <v>93.5</v>
      </c>
      <c r="O26" s="69">
        <f t="array" ref="O26">IFERROR(AVERAGE(IF(HOUR($A$30:$A$120)=6,$E$30:$E$120,"")),"-")</f>
        <v>62.5</v>
      </c>
      <c r="P26" s="69">
        <f t="array" ref="P26">IFERROR(AVERAGE(IF(HOUR($A$30:$A$120)=6,$F$30:$F$120,"")),"-")</f>
        <v>72.5</v>
      </c>
      <c r="Q26" s="70">
        <f t="array" ref="Q26">IFERROR(AVERAGE(IF(HOUR($A$30:$A$120)=6,$G$30:$G$120,"")),"-")</f>
        <v>61</v>
      </c>
    </row>
    <row r="27" spans="1:23" x14ac:dyDescent="0.25">
      <c r="A27" s="83">
        <v>0.71458333333333324</v>
      </c>
      <c r="B27" s="7">
        <f t="shared" si="1"/>
        <v>14.999999999999947</v>
      </c>
      <c r="D27" s="87">
        <v>117</v>
      </c>
      <c r="E27" s="88">
        <v>82</v>
      </c>
      <c r="F27" s="88">
        <v>94</v>
      </c>
      <c r="G27" s="88">
        <v>90</v>
      </c>
      <c r="H27" s="65">
        <f t="shared" si="2"/>
        <v>14.999999999999947</v>
      </c>
      <c r="I27" s="66">
        <f t="shared" si="2"/>
        <v>104.99999999999963</v>
      </c>
      <c r="J27" s="66">
        <f t="shared" si="2"/>
        <v>74.99999999999973</v>
      </c>
      <c r="K27" s="64">
        <f t="shared" si="2"/>
        <v>224.9999999999992</v>
      </c>
      <c r="M27" s="21" t="s">
        <v>34</v>
      </c>
      <c r="N27" s="69">
        <f t="array" ref="N27">IFERROR(AVERAGE(IF(HOUR($A$30:$A$120)=7,$D$30:$D$120,"")),"-")</f>
        <v>109</v>
      </c>
      <c r="O27" s="69">
        <f t="array" ref="O27">IFERROR(AVERAGE(IF(HOUR($A$30:$A$120)=7,$E$30:$E$120,"")),"-")</f>
        <v>67.333333333333329</v>
      </c>
      <c r="P27" s="69">
        <f t="array" ref="P27">IFERROR(AVERAGE(IF(HOUR($A$30:$A$120)=7,$F$30:$F$120,"")),"-")</f>
        <v>81.333333333333329</v>
      </c>
      <c r="Q27" s="70">
        <f t="array" ref="Q27">IFERROR(AVERAGE(IF(HOUR($A$30:$A$120)=7,$G$30:$G$120,"")),"-")</f>
        <v>66.666666666666671</v>
      </c>
    </row>
    <row r="28" spans="1:23" ht="15.75" thickBot="1" x14ac:dyDescent="0.3">
      <c r="A28" s="83">
        <v>0.72499999999999998</v>
      </c>
      <c r="B28" s="7">
        <f t="shared" si="1"/>
        <v>15.000000000000107</v>
      </c>
      <c r="D28" s="87">
        <v>118</v>
      </c>
      <c r="E28" s="88">
        <v>59</v>
      </c>
      <c r="F28" s="88">
        <v>79</v>
      </c>
      <c r="G28" s="88">
        <v>106</v>
      </c>
      <c r="H28" s="65">
        <f t="shared" si="2"/>
        <v>15.000000000000107</v>
      </c>
      <c r="I28" s="66">
        <f t="shared" si="2"/>
        <v>345.00000000000244</v>
      </c>
      <c r="J28" s="66">
        <f t="shared" si="2"/>
        <v>225.00000000000159</v>
      </c>
      <c r="K28" s="64">
        <f t="shared" si="2"/>
        <v>240.00000000000171</v>
      </c>
      <c r="M28" s="63" t="s">
        <v>35</v>
      </c>
      <c r="N28" s="67">
        <f t="array" ref="N28">IFERROR(AVERAGE(IF(HOUR($A$30:$A$120)=8,$D$30:$D$120,"")),"-")</f>
        <v>100.5</v>
      </c>
      <c r="O28" s="67">
        <f t="array" ref="O28">IFERROR(AVERAGE(IF(HOUR($A$30:$A$120)=8,$E$30:$E$120,"")),"-")</f>
        <v>66</v>
      </c>
      <c r="P28" s="67">
        <f t="array" ref="P28">IFERROR(AVERAGE(IF(HOUR($A$30:$A$120)=8,$F$30:$F$120,"")),"-")</f>
        <v>77.5</v>
      </c>
      <c r="Q28" s="68">
        <f t="array" ref="Q28">IFERROR(AVERAGE(IF(HOUR($A$30:$A$120)=8,$G$30:$G$120,"")),"-")</f>
        <v>110.5</v>
      </c>
    </row>
    <row r="29" spans="1:23" x14ac:dyDescent="0.25">
      <c r="A29" s="83">
        <v>0.73541666666666661</v>
      </c>
      <c r="B29" s="7">
        <f t="shared" si="1"/>
        <v>14.999999999999947</v>
      </c>
      <c r="D29" s="87">
        <v>132</v>
      </c>
      <c r="E29" s="88">
        <v>89</v>
      </c>
      <c r="F29" s="88">
        <v>103</v>
      </c>
      <c r="G29" s="88">
        <v>98</v>
      </c>
      <c r="H29" s="65">
        <f t="shared" si="2"/>
        <v>209.99999999999926</v>
      </c>
      <c r="I29" s="66">
        <f t="shared" si="2"/>
        <v>449.99999999999841</v>
      </c>
      <c r="J29" s="66">
        <f t="shared" si="2"/>
        <v>359.99999999999875</v>
      </c>
      <c r="K29" s="64">
        <f t="shared" si="2"/>
        <v>119.99999999999957</v>
      </c>
    </row>
    <row r="30" spans="1:23" x14ac:dyDescent="0.25">
      <c r="A30" s="83">
        <v>0.74583333333333324</v>
      </c>
      <c r="B30" s="7">
        <f t="shared" si="1"/>
        <v>14.999999999999947</v>
      </c>
      <c r="D30" s="87">
        <v>128</v>
      </c>
      <c r="E30" s="88">
        <v>80</v>
      </c>
      <c r="F30" s="88">
        <v>96</v>
      </c>
      <c r="G30" s="88">
        <v>82</v>
      </c>
      <c r="H30" s="65">
        <f t="shared" si="2"/>
        <v>59.999999999999787</v>
      </c>
      <c r="I30" s="66">
        <f t="shared" si="2"/>
        <v>134.99999999999952</v>
      </c>
      <c r="J30" s="66">
        <f t="shared" si="2"/>
        <v>104.99999999999963</v>
      </c>
      <c r="K30" s="64">
        <f t="shared" si="2"/>
        <v>239.99999999999915</v>
      </c>
    </row>
    <row r="31" spans="1:23" x14ac:dyDescent="0.25">
      <c r="A31" s="83">
        <v>0.75624999999999998</v>
      </c>
      <c r="B31" s="7">
        <f t="shared" si="1"/>
        <v>15.000000000000107</v>
      </c>
      <c r="D31" s="87">
        <v>124</v>
      </c>
      <c r="E31" s="88">
        <v>86</v>
      </c>
      <c r="F31" s="88">
        <v>99</v>
      </c>
      <c r="G31" s="88">
        <v>97</v>
      </c>
      <c r="H31" s="65">
        <f t="shared" si="2"/>
        <v>60.000000000000426</v>
      </c>
      <c r="I31" s="66">
        <f t="shared" si="2"/>
        <v>90.000000000000639</v>
      </c>
      <c r="J31" s="66">
        <f t="shared" si="2"/>
        <v>45.00000000000032</v>
      </c>
      <c r="K31" s="64">
        <f t="shared" si="2"/>
        <v>225.00000000000159</v>
      </c>
    </row>
    <row r="32" spans="1:23" x14ac:dyDescent="0.25">
      <c r="A32" s="83">
        <v>0.77708333333333324</v>
      </c>
      <c r="B32" s="7">
        <f t="shared" si="1"/>
        <v>29.999999999999893</v>
      </c>
      <c r="D32" s="87">
        <v>125</v>
      </c>
      <c r="E32" s="88">
        <v>77</v>
      </c>
      <c r="F32" s="88">
        <v>93</v>
      </c>
      <c r="G32" s="88">
        <v>92</v>
      </c>
      <c r="H32" s="65">
        <f t="shared" si="2"/>
        <v>29.999999999999893</v>
      </c>
      <c r="I32" s="66">
        <f t="shared" si="2"/>
        <v>269.99999999999903</v>
      </c>
      <c r="J32" s="66">
        <f t="shared" si="2"/>
        <v>179.99999999999937</v>
      </c>
      <c r="K32" s="64">
        <f t="shared" si="2"/>
        <v>149.99999999999946</v>
      </c>
    </row>
    <row r="33" spans="1:11" x14ac:dyDescent="0.25">
      <c r="A33" s="83">
        <v>0.78749999999999998</v>
      </c>
      <c r="B33" s="7">
        <f t="shared" si="1"/>
        <v>15.000000000000107</v>
      </c>
      <c r="D33" s="87">
        <v>106</v>
      </c>
      <c r="E33" s="88">
        <v>71</v>
      </c>
      <c r="F33" s="88">
        <v>83</v>
      </c>
      <c r="G33" s="88">
        <v>76</v>
      </c>
      <c r="H33" s="65">
        <f t="shared" si="2"/>
        <v>285.00000000000205</v>
      </c>
      <c r="I33" s="66">
        <f t="shared" si="2"/>
        <v>90.000000000000639</v>
      </c>
      <c r="J33" s="66">
        <f t="shared" si="2"/>
        <v>150.00000000000108</v>
      </c>
      <c r="K33" s="64">
        <f t="shared" si="2"/>
        <v>240.00000000000171</v>
      </c>
    </row>
    <row r="34" spans="1:11" x14ac:dyDescent="0.25">
      <c r="A34" s="83">
        <v>0.79791666666666661</v>
      </c>
      <c r="B34" s="7">
        <f t="shared" si="1"/>
        <v>14.999999999999947</v>
      </c>
      <c r="D34" s="87">
        <v>119</v>
      </c>
      <c r="E34" s="88">
        <v>84</v>
      </c>
      <c r="F34" s="88">
        <v>96</v>
      </c>
      <c r="G34" s="88">
        <v>87</v>
      </c>
      <c r="H34" s="65">
        <f t="shared" si="2"/>
        <v>194.99999999999932</v>
      </c>
      <c r="I34" s="66">
        <f t="shared" si="2"/>
        <v>194.99999999999932</v>
      </c>
      <c r="J34" s="66">
        <f t="shared" si="2"/>
        <v>194.99999999999932</v>
      </c>
      <c r="K34" s="64">
        <f t="shared" si="2"/>
        <v>164.9999999999994</v>
      </c>
    </row>
    <row r="35" spans="1:11" x14ac:dyDescent="0.25">
      <c r="A35" s="83">
        <v>0.80833333333333324</v>
      </c>
      <c r="B35" s="7">
        <f t="shared" si="1"/>
        <v>14.999999999999947</v>
      </c>
      <c r="D35" s="87">
        <v>103</v>
      </c>
      <c r="E35" s="88">
        <v>71</v>
      </c>
      <c r="F35" s="88">
        <v>82</v>
      </c>
      <c r="G35" s="88">
        <v>81</v>
      </c>
      <c r="H35" s="65">
        <f t="shared" si="2"/>
        <v>239.99999999999915</v>
      </c>
      <c r="I35" s="66">
        <f t="shared" si="2"/>
        <v>194.99999999999932</v>
      </c>
      <c r="J35" s="66">
        <f t="shared" si="2"/>
        <v>209.99999999999926</v>
      </c>
      <c r="K35" s="64">
        <f t="shared" si="2"/>
        <v>89.999999999999687</v>
      </c>
    </row>
    <row r="36" spans="1:11" x14ac:dyDescent="0.25">
      <c r="A36" s="83">
        <v>0.81874999999999998</v>
      </c>
      <c r="B36" s="7">
        <f t="shared" si="1"/>
        <v>15.000000000000107</v>
      </c>
      <c r="D36" s="87">
        <v>121</v>
      </c>
      <c r="E36" s="88">
        <v>79</v>
      </c>
      <c r="F36" s="88">
        <v>93</v>
      </c>
      <c r="G36" s="88">
        <v>86</v>
      </c>
      <c r="H36" s="65">
        <f t="shared" si="2"/>
        <v>270.00000000000193</v>
      </c>
      <c r="I36" s="66">
        <f t="shared" si="2"/>
        <v>120.00000000000085</v>
      </c>
      <c r="J36" s="66">
        <f t="shared" si="2"/>
        <v>165.00000000000117</v>
      </c>
      <c r="K36" s="64">
        <f t="shared" si="2"/>
        <v>75.00000000000054</v>
      </c>
    </row>
    <row r="37" spans="1:11" x14ac:dyDescent="0.25">
      <c r="A37" s="83">
        <v>0.82916666666666661</v>
      </c>
      <c r="B37" s="7">
        <f t="shared" si="1"/>
        <v>14.999999999999947</v>
      </c>
      <c r="D37" s="87">
        <v>106</v>
      </c>
      <c r="E37" s="88">
        <v>72</v>
      </c>
      <c r="F37" s="88">
        <v>83</v>
      </c>
      <c r="G37" s="88">
        <v>80</v>
      </c>
      <c r="H37" s="65">
        <f t="shared" si="2"/>
        <v>224.9999999999992</v>
      </c>
      <c r="I37" s="66">
        <f t="shared" si="2"/>
        <v>104.99999999999963</v>
      </c>
      <c r="J37" s="66">
        <f t="shared" si="2"/>
        <v>149.99999999999946</v>
      </c>
      <c r="K37" s="64">
        <f t="shared" si="2"/>
        <v>89.999999999999687</v>
      </c>
    </row>
    <row r="38" spans="1:11" x14ac:dyDescent="0.25">
      <c r="A38" s="83">
        <v>0.83958333333333324</v>
      </c>
      <c r="B38" s="7">
        <f t="shared" si="1"/>
        <v>14.999999999999947</v>
      </c>
      <c r="D38" s="87">
        <v>114</v>
      </c>
      <c r="E38" s="88">
        <v>78</v>
      </c>
      <c r="F38" s="88">
        <v>90</v>
      </c>
      <c r="G38" s="88">
        <v>96</v>
      </c>
      <c r="H38" s="65">
        <f t="shared" si="2"/>
        <v>119.99999999999957</v>
      </c>
      <c r="I38" s="66">
        <f t="shared" si="2"/>
        <v>89.999999999999687</v>
      </c>
      <c r="J38" s="66">
        <f t="shared" si="2"/>
        <v>104.99999999999963</v>
      </c>
      <c r="K38" s="64">
        <f t="shared" si="2"/>
        <v>239.99999999999915</v>
      </c>
    </row>
    <row r="39" spans="1:11" x14ac:dyDescent="0.25">
      <c r="A39" s="83">
        <v>0.85</v>
      </c>
      <c r="B39" s="7">
        <f t="shared" si="1"/>
        <v>15.000000000000107</v>
      </c>
      <c r="D39" s="87">
        <v>112</v>
      </c>
      <c r="E39" s="88">
        <v>70</v>
      </c>
      <c r="F39" s="88">
        <v>84</v>
      </c>
      <c r="G39" s="88">
        <v>86</v>
      </c>
      <c r="H39" s="65">
        <f t="shared" si="2"/>
        <v>30.000000000000213</v>
      </c>
      <c r="I39" s="66">
        <f t="shared" si="2"/>
        <v>120.00000000000085</v>
      </c>
      <c r="J39" s="66">
        <f t="shared" si="2"/>
        <v>90.000000000000639</v>
      </c>
      <c r="K39" s="64">
        <f t="shared" si="2"/>
        <v>150.00000000000108</v>
      </c>
    </row>
    <row r="40" spans="1:11" x14ac:dyDescent="0.25">
      <c r="A40" s="83">
        <v>0.86041666666666661</v>
      </c>
      <c r="B40" s="7">
        <f t="shared" si="1"/>
        <v>14.999999999999947</v>
      </c>
      <c r="D40" s="87">
        <v>113</v>
      </c>
      <c r="E40" s="88">
        <v>78</v>
      </c>
      <c r="F40" s="88">
        <v>90</v>
      </c>
      <c r="G40" s="88">
        <v>80</v>
      </c>
      <c r="H40" s="65">
        <f t="shared" si="2"/>
        <v>14.999999999999947</v>
      </c>
      <c r="I40" s="66">
        <f t="shared" si="2"/>
        <v>119.99999999999957</v>
      </c>
      <c r="J40" s="66">
        <f t="shared" si="2"/>
        <v>89.999999999999687</v>
      </c>
      <c r="K40" s="64">
        <f t="shared" si="2"/>
        <v>89.999999999999687</v>
      </c>
    </row>
    <row r="41" spans="1:11" x14ac:dyDescent="0.25">
      <c r="A41" s="83">
        <v>0.87083333333333324</v>
      </c>
      <c r="B41" s="7">
        <f t="shared" si="1"/>
        <v>14.999999999999947</v>
      </c>
      <c r="D41" s="87">
        <v>104</v>
      </c>
      <c r="E41" s="88">
        <v>72</v>
      </c>
      <c r="F41" s="88">
        <v>83</v>
      </c>
      <c r="G41" s="88">
        <v>80</v>
      </c>
      <c r="H41" s="65">
        <f t="shared" si="2"/>
        <v>134.99999999999952</v>
      </c>
      <c r="I41" s="66">
        <f t="shared" si="2"/>
        <v>89.999999999999687</v>
      </c>
      <c r="J41" s="66">
        <f t="shared" si="2"/>
        <v>104.99999999999963</v>
      </c>
      <c r="K41" s="64">
        <f t="shared" si="2"/>
        <v>0</v>
      </c>
    </row>
    <row r="42" spans="1:11" x14ac:dyDescent="0.25">
      <c r="A42" s="83">
        <v>0.88124999999999998</v>
      </c>
      <c r="B42" s="7">
        <f t="shared" si="1"/>
        <v>15.000000000000107</v>
      </c>
      <c r="D42" s="87">
        <v>133</v>
      </c>
      <c r="E42" s="88">
        <v>89</v>
      </c>
      <c r="F42" s="88">
        <v>104</v>
      </c>
      <c r="G42" s="88">
        <v>99</v>
      </c>
      <c r="H42" s="65">
        <f t="shared" si="2"/>
        <v>435.00000000000307</v>
      </c>
      <c r="I42" s="66">
        <f t="shared" si="2"/>
        <v>255.00000000000182</v>
      </c>
      <c r="J42" s="66">
        <f t="shared" si="2"/>
        <v>315.00000000000222</v>
      </c>
      <c r="K42" s="64">
        <f t="shared" si="2"/>
        <v>285.00000000000205</v>
      </c>
    </row>
    <row r="43" spans="1:11" x14ac:dyDescent="0.25">
      <c r="A43" s="83">
        <v>0.89166666666666661</v>
      </c>
      <c r="B43" s="7">
        <f t="shared" si="1"/>
        <v>14.999999999999947</v>
      </c>
      <c r="D43" s="87">
        <v>123</v>
      </c>
      <c r="E43" s="88">
        <v>86</v>
      </c>
      <c r="F43" s="88">
        <v>98</v>
      </c>
      <c r="G43" s="88">
        <v>92</v>
      </c>
      <c r="H43" s="65">
        <f t="shared" si="2"/>
        <v>149.99999999999946</v>
      </c>
      <c r="I43" s="66">
        <f t="shared" si="2"/>
        <v>44.999999999999844</v>
      </c>
      <c r="J43" s="66">
        <f t="shared" si="2"/>
        <v>89.999999999999687</v>
      </c>
      <c r="K43" s="64">
        <f t="shared" si="2"/>
        <v>104.99999999999963</v>
      </c>
    </row>
    <row r="44" spans="1:11" x14ac:dyDescent="0.25">
      <c r="A44" s="83">
        <v>0.90208333333333324</v>
      </c>
      <c r="B44" s="7">
        <f t="shared" si="1"/>
        <v>14.999999999999947</v>
      </c>
      <c r="D44" s="87">
        <v>132</v>
      </c>
      <c r="E44" s="88">
        <v>81</v>
      </c>
      <c r="F44" s="88">
        <v>98</v>
      </c>
      <c r="G44" s="88">
        <v>83</v>
      </c>
      <c r="H44" s="65">
        <f t="shared" si="2"/>
        <v>134.99999999999952</v>
      </c>
      <c r="I44" s="66">
        <f t="shared" si="2"/>
        <v>74.99999999999973</v>
      </c>
      <c r="J44" s="66">
        <f t="shared" si="2"/>
        <v>0</v>
      </c>
      <c r="K44" s="64">
        <f t="shared" si="2"/>
        <v>134.99999999999952</v>
      </c>
    </row>
    <row r="45" spans="1:11" x14ac:dyDescent="0.25">
      <c r="A45" s="83">
        <v>0.91249999999999998</v>
      </c>
      <c r="B45" s="7">
        <f t="shared" si="1"/>
        <v>15.000000000000107</v>
      </c>
      <c r="D45" s="87">
        <v>117</v>
      </c>
      <c r="E45" s="88">
        <v>77</v>
      </c>
      <c r="F45" s="88">
        <v>90</v>
      </c>
      <c r="G45" s="88">
        <v>88</v>
      </c>
      <c r="H45" s="65">
        <f t="shared" si="2"/>
        <v>225.00000000000159</v>
      </c>
      <c r="I45" s="66">
        <f t="shared" si="2"/>
        <v>60.000000000000426</v>
      </c>
      <c r="J45" s="66">
        <f t="shared" si="2"/>
        <v>120.00000000000085</v>
      </c>
      <c r="K45" s="64">
        <f t="shared" si="2"/>
        <v>75.00000000000054</v>
      </c>
    </row>
    <row r="46" spans="1:11" x14ac:dyDescent="0.25">
      <c r="A46" s="83">
        <v>0.93333333333333324</v>
      </c>
      <c r="B46" s="7">
        <f t="shared" si="1"/>
        <v>29.999999999999893</v>
      </c>
      <c r="D46" s="87">
        <v>119</v>
      </c>
      <c r="E46" s="88">
        <v>87</v>
      </c>
      <c r="F46" s="88">
        <v>98</v>
      </c>
      <c r="G46" s="88">
        <v>87</v>
      </c>
      <c r="H46" s="65">
        <f t="shared" si="2"/>
        <v>59.999999999999787</v>
      </c>
      <c r="I46" s="66">
        <f t="shared" si="2"/>
        <v>299.99999999999892</v>
      </c>
      <c r="J46" s="66">
        <f t="shared" si="2"/>
        <v>239.99999999999915</v>
      </c>
      <c r="K46" s="64">
        <f t="shared" si="2"/>
        <v>29.999999999999893</v>
      </c>
    </row>
    <row r="47" spans="1:11" x14ac:dyDescent="0.25">
      <c r="A47" s="83">
        <v>0.94374999999999998</v>
      </c>
      <c r="B47" s="7">
        <f t="shared" si="1"/>
        <v>15.000000000000107</v>
      </c>
      <c r="D47" s="87">
        <v>118</v>
      </c>
      <c r="E47" s="88">
        <v>89</v>
      </c>
      <c r="F47" s="88">
        <v>99</v>
      </c>
      <c r="G47" s="88">
        <v>81</v>
      </c>
      <c r="H47" s="65">
        <f t="shared" si="2"/>
        <v>15.000000000000107</v>
      </c>
      <c r="I47" s="66">
        <f t="shared" si="2"/>
        <v>30.000000000000213</v>
      </c>
      <c r="J47" s="66">
        <f t="shared" si="2"/>
        <v>15.000000000000107</v>
      </c>
      <c r="K47" s="64">
        <f t="shared" si="2"/>
        <v>90.000000000000639</v>
      </c>
    </row>
    <row r="48" spans="1:11" x14ac:dyDescent="0.25">
      <c r="A48" s="83">
        <v>0.96458333333333324</v>
      </c>
      <c r="B48" s="7">
        <f t="shared" si="1"/>
        <v>29.999999999999893</v>
      </c>
      <c r="D48" s="87">
        <v>91</v>
      </c>
      <c r="E48" s="88">
        <v>52</v>
      </c>
      <c r="F48" s="88">
        <v>65</v>
      </c>
      <c r="G48" s="88">
        <v>74</v>
      </c>
      <c r="H48" s="65">
        <f t="shared" si="2"/>
        <v>809.99999999999716</v>
      </c>
      <c r="I48" s="66">
        <f t="shared" si="2"/>
        <v>1109.9999999999961</v>
      </c>
      <c r="J48" s="66">
        <f t="shared" si="2"/>
        <v>1019.9999999999964</v>
      </c>
      <c r="K48" s="64">
        <f t="shared" si="2"/>
        <v>209.99999999999926</v>
      </c>
    </row>
    <row r="49" spans="1:11" x14ac:dyDescent="0.25">
      <c r="A49" s="83">
        <v>0.98541666666666661</v>
      </c>
      <c r="B49" s="7">
        <f t="shared" si="1"/>
        <v>30.000000000000053</v>
      </c>
      <c r="D49" s="87">
        <v>89</v>
      </c>
      <c r="E49" s="88">
        <v>45</v>
      </c>
      <c r="F49" s="88">
        <v>60</v>
      </c>
      <c r="G49" s="88">
        <v>75</v>
      </c>
      <c r="H49" s="65">
        <f t="shared" si="2"/>
        <v>60.000000000000107</v>
      </c>
      <c r="I49" s="66">
        <f t="shared" si="2"/>
        <v>210.00000000000037</v>
      </c>
      <c r="J49" s="66">
        <f t="shared" si="2"/>
        <v>150.00000000000026</v>
      </c>
      <c r="K49" s="64">
        <f t="shared" si="2"/>
        <v>30.000000000000053</v>
      </c>
    </row>
    <row r="50" spans="1:11" x14ac:dyDescent="0.25">
      <c r="A50" s="83">
        <v>6.2499999999999995E-3</v>
      </c>
      <c r="B50" s="7">
        <f t="shared" si="1"/>
        <v>30.000000000000053</v>
      </c>
      <c r="D50" s="87">
        <v>90</v>
      </c>
      <c r="E50" s="88">
        <v>51</v>
      </c>
      <c r="F50" s="88">
        <v>64</v>
      </c>
      <c r="G50" s="88">
        <v>70</v>
      </c>
      <c r="H50" s="65">
        <f t="shared" si="2"/>
        <v>30.000000000000053</v>
      </c>
      <c r="I50" s="66">
        <f t="shared" si="2"/>
        <v>180.00000000000031</v>
      </c>
      <c r="J50" s="66">
        <f t="shared" si="2"/>
        <v>120.00000000000021</v>
      </c>
      <c r="K50" s="64">
        <f t="shared" si="2"/>
        <v>150.00000000000026</v>
      </c>
    </row>
    <row r="51" spans="1:11" x14ac:dyDescent="0.25">
      <c r="A51" s="83">
        <v>2.7083333333333334E-2</v>
      </c>
      <c r="B51" s="7">
        <f t="shared" si="1"/>
        <v>30.000000000000004</v>
      </c>
      <c r="D51" s="87">
        <v>100</v>
      </c>
      <c r="E51" s="87">
        <v>77</v>
      </c>
      <c r="F51" s="87">
        <v>85</v>
      </c>
      <c r="G51" s="87">
        <v>64</v>
      </c>
      <c r="H51" s="65">
        <f t="shared" si="2"/>
        <v>300.00000000000006</v>
      </c>
      <c r="I51" s="66">
        <f t="shared" si="2"/>
        <v>780.00000000000011</v>
      </c>
      <c r="J51" s="66">
        <f t="shared" si="2"/>
        <v>630.00000000000011</v>
      </c>
      <c r="K51" s="64">
        <f t="shared" si="2"/>
        <v>180.00000000000003</v>
      </c>
    </row>
    <row r="52" spans="1:11" x14ac:dyDescent="0.25">
      <c r="A52" s="83">
        <v>4.7916666666666663E-2</v>
      </c>
      <c r="B52" s="7">
        <f t="shared" si="1"/>
        <v>29.999999999999993</v>
      </c>
      <c r="D52" s="87">
        <v>103</v>
      </c>
      <c r="E52" s="87">
        <v>68</v>
      </c>
      <c r="F52" s="87">
        <v>80</v>
      </c>
      <c r="G52" s="87">
        <v>63</v>
      </c>
      <c r="H52" s="65">
        <f t="shared" si="2"/>
        <v>89.999999999999972</v>
      </c>
      <c r="I52" s="66">
        <f t="shared" si="2"/>
        <v>269.99999999999994</v>
      </c>
      <c r="J52" s="66">
        <f t="shared" si="2"/>
        <v>149.99999999999997</v>
      </c>
      <c r="K52" s="64">
        <f t="shared" si="2"/>
        <v>29.999999999999993</v>
      </c>
    </row>
    <row r="53" spans="1:11" x14ac:dyDescent="0.25">
      <c r="A53" s="83">
        <v>6.8749999999999992E-2</v>
      </c>
      <c r="B53" s="7">
        <f t="shared" si="1"/>
        <v>29.999999999999993</v>
      </c>
      <c r="D53" s="87">
        <v>110</v>
      </c>
      <c r="E53" s="87">
        <v>64</v>
      </c>
      <c r="F53" s="87">
        <v>79</v>
      </c>
      <c r="G53" s="87">
        <v>64</v>
      </c>
      <c r="H53" s="65">
        <f t="shared" si="2"/>
        <v>209.99999999999994</v>
      </c>
      <c r="I53" s="66">
        <f t="shared" si="2"/>
        <v>119.99999999999997</v>
      </c>
      <c r="J53" s="66">
        <f t="shared" si="2"/>
        <v>29.999999999999993</v>
      </c>
      <c r="K53" s="64">
        <f t="shared" si="2"/>
        <v>29.999999999999993</v>
      </c>
    </row>
    <row r="54" spans="1:11" x14ac:dyDescent="0.25">
      <c r="A54" s="83">
        <v>8.9583333333333334E-2</v>
      </c>
      <c r="B54" s="7">
        <f t="shared" si="1"/>
        <v>30.000000000000014</v>
      </c>
      <c r="D54" s="87">
        <v>102</v>
      </c>
      <c r="E54" s="87">
        <v>66</v>
      </c>
      <c r="F54" s="87">
        <v>78</v>
      </c>
      <c r="G54" s="87">
        <v>63</v>
      </c>
      <c r="H54" s="65">
        <f t="shared" si="2"/>
        <v>240.00000000000011</v>
      </c>
      <c r="I54" s="66">
        <f t="shared" si="2"/>
        <v>60.000000000000028</v>
      </c>
      <c r="J54" s="66">
        <f t="shared" si="2"/>
        <v>30.000000000000014</v>
      </c>
      <c r="K54" s="64">
        <f t="shared" si="2"/>
        <v>30.000000000000014</v>
      </c>
    </row>
    <row r="55" spans="1:11" x14ac:dyDescent="0.25">
      <c r="A55" s="83">
        <v>0.11041666666666666</v>
      </c>
      <c r="B55" s="7">
        <f t="shared" si="1"/>
        <v>29.999999999999993</v>
      </c>
      <c r="D55" s="87">
        <v>96</v>
      </c>
      <c r="E55" s="87">
        <v>58</v>
      </c>
      <c r="F55" s="87">
        <v>71</v>
      </c>
      <c r="G55" s="87">
        <v>67</v>
      </c>
      <c r="H55" s="65">
        <f t="shared" si="2"/>
        <v>179.99999999999994</v>
      </c>
      <c r="I55" s="66">
        <f t="shared" si="2"/>
        <v>239.99999999999994</v>
      </c>
      <c r="J55" s="66">
        <f t="shared" si="2"/>
        <v>209.99999999999994</v>
      </c>
      <c r="K55" s="64">
        <f t="shared" si="2"/>
        <v>119.99999999999997</v>
      </c>
    </row>
    <row r="56" spans="1:11" x14ac:dyDescent="0.25">
      <c r="A56" s="83">
        <v>0.13125000000000001</v>
      </c>
      <c r="B56" s="7">
        <f t="shared" si="1"/>
        <v>30.000000000000014</v>
      </c>
      <c r="D56" s="87">
        <v>87</v>
      </c>
      <c r="E56" s="87">
        <v>54</v>
      </c>
      <c r="F56" s="87">
        <v>65</v>
      </c>
      <c r="G56" s="87">
        <v>65</v>
      </c>
      <c r="H56" s="65">
        <f t="shared" si="2"/>
        <v>270.00000000000011</v>
      </c>
      <c r="I56" s="66">
        <f t="shared" si="2"/>
        <v>120.00000000000006</v>
      </c>
      <c r="J56" s="66">
        <f t="shared" si="2"/>
        <v>180.00000000000009</v>
      </c>
      <c r="K56" s="64">
        <f t="shared" si="2"/>
        <v>60.000000000000028</v>
      </c>
    </row>
    <row r="57" spans="1:11" x14ac:dyDescent="0.25">
      <c r="A57" s="83">
        <v>0.15208333333333332</v>
      </c>
      <c r="B57" s="7">
        <f t="shared" si="1"/>
        <v>29.999999999999972</v>
      </c>
      <c r="D57" s="87">
        <v>94</v>
      </c>
      <c r="E57" s="87">
        <v>58</v>
      </c>
      <c r="F57" s="87">
        <v>70</v>
      </c>
      <c r="G57" s="87">
        <v>64</v>
      </c>
      <c r="H57" s="65">
        <f t="shared" si="2"/>
        <v>209.9999999999998</v>
      </c>
      <c r="I57" s="66">
        <f t="shared" si="2"/>
        <v>119.99999999999989</v>
      </c>
      <c r="J57" s="66">
        <f t="shared" si="2"/>
        <v>149.99999999999986</v>
      </c>
      <c r="K57" s="64">
        <f t="shared" si="2"/>
        <v>29.999999999999972</v>
      </c>
    </row>
    <row r="58" spans="1:11" x14ac:dyDescent="0.25">
      <c r="A58" s="83">
        <v>0.17291666666666669</v>
      </c>
      <c r="B58" s="7">
        <f t="shared" si="1"/>
        <v>30.000000000000053</v>
      </c>
      <c r="D58" s="87">
        <v>109</v>
      </c>
      <c r="E58" s="87">
        <v>66</v>
      </c>
      <c r="F58" s="87">
        <v>80</v>
      </c>
      <c r="G58" s="87">
        <v>61</v>
      </c>
      <c r="H58" s="65">
        <f t="shared" si="2"/>
        <v>450.0000000000008</v>
      </c>
      <c r="I58" s="66">
        <f t="shared" si="2"/>
        <v>240.00000000000043</v>
      </c>
      <c r="J58" s="66">
        <f t="shared" si="2"/>
        <v>300.00000000000051</v>
      </c>
      <c r="K58" s="64">
        <f t="shared" si="2"/>
        <v>90.000000000000156</v>
      </c>
    </row>
    <row r="59" spans="1:11" x14ac:dyDescent="0.25">
      <c r="A59" s="83">
        <v>0.19375000000000001</v>
      </c>
      <c r="B59" s="7">
        <f t="shared" si="1"/>
        <v>29.999999999999972</v>
      </c>
      <c r="D59" s="87">
        <v>113</v>
      </c>
      <c r="E59" s="87">
        <v>68</v>
      </c>
      <c r="F59" s="87">
        <v>83</v>
      </c>
      <c r="G59" s="87">
        <v>65</v>
      </c>
      <c r="H59" s="65">
        <f t="shared" si="2"/>
        <v>119.99999999999989</v>
      </c>
      <c r="I59" s="66">
        <f t="shared" si="2"/>
        <v>59.999999999999943</v>
      </c>
      <c r="J59" s="66">
        <f t="shared" si="2"/>
        <v>89.999999999999915</v>
      </c>
      <c r="K59" s="64">
        <f t="shared" si="2"/>
        <v>119.99999999999989</v>
      </c>
    </row>
    <row r="60" spans="1:11" x14ac:dyDescent="0.25">
      <c r="A60" s="83">
        <v>0.21458333333333335</v>
      </c>
      <c r="B60" s="7">
        <f t="shared" si="1"/>
        <v>30.000000000000014</v>
      </c>
      <c r="D60" s="87">
        <v>108</v>
      </c>
      <c r="E60" s="87">
        <v>70</v>
      </c>
      <c r="F60" s="87">
        <v>83</v>
      </c>
      <c r="G60" s="87">
        <v>59</v>
      </c>
      <c r="H60" s="65">
        <f t="shared" si="2"/>
        <v>150.00000000000006</v>
      </c>
      <c r="I60" s="66">
        <f t="shared" si="2"/>
        <v>60.000000000000028</v>
      </c>
      <c r="J60" s="66">
        <f t="shared" si="2"/>
        <v>0</v>
      </c>
      <c r="K60" s="64">
        <f t="shared" si="2"/>
        <v>180.00000000000009</v>
      </c>
    </row>
    <row r="61" spans="1:11" x14ac:dyDescent="0.25">
      <c r="A61" s="83">
        <v>0.23541666666666669</v>
      </c>
      <c r="B61" s="7">
        <f t="shared" si="1"/>
        <v>30.000000000000014</v>
      </c>
      <c r="D61" s="87">
        <v>94</v>
      </c>
      <c r="E61" s="87">
        <v>64</v>
      </c>
      <c r="F61" s="87">
        <v>74</v>
      </c>
      <c r="G61" s="87">
        <v>62</v>
      </c>
      <c r="H61" s="65">
        <f t="shared" si="2"/>
        <v>420.00000000000023</v>
      </c>
      <c r="I61" s="66">
        <f t="shared" si="2"/>
        <v>180.00000000000009</v>
      </c>
      <c r="J61" s="66">
        <f t="shared" si="2"/>
        <v>270.00000000000011</v>
      </c>
      <c r="K61" s="64">
        <f t="shared" si="2"/>
        <v>90.000000000000043</v>
      </c>
    </row>
    <row r="62" spans="1:11" x14ac:dyDescent="0.25">
      <c r="A62" s="83">
        <v>0.25625000000000003</v>
      </c>
      <c r="B62" s="7">
        <f t="shared" si="1"/>
        <v>30.000000000000014</v>
      </c>
      <c r="D62" s="87">
        <v>94</v>
      </c>
      <c r="E62" s="87">
        <v>66</v>
      </c>
      <c r="F62" s="87">
        <v>75</v>
      </c>
      <c r="G62" s="87">
        <v>59</v>
      </c>
      <c r="H62" s="65">
        <f t="shared" si="2"/>
        <v>0</v>
      </c>
      <c r="I62" s="66">
        <f t="shared" si="2"/>
        <v>60.000000000000028</v>
      </c>
      <c r="J62" s="66">
        <f t="shared" si="2"/>
        <v>30.000000000000014</v>
      </c>
      <c r="K62" s="64">
        <f t="shared" si="2"/>
        <v>90.000000000000043</v>
      </c>
    </row>
    <row r="63" spans="1:11" x14ac:dyDescent="0.25">
      <c r="A63" s="83">
        <v>0.27708333333333335</v>
      </c>
      <c r="B63" s="7">
        <f t="shared" si="1"/>
        <v>29.999999999999972</v>
      </c>
      <c r="D63" s="87">
        <v>93</v>
      </c>
      <c r="E63" s="87">
        <v>59</v>
      </c>
      <c r="F63" s="87">
        <v>70</v>
      </c>
      <c r="G63" s="87">
        <v>63</v>
      </c>
      <c r="H63" s="65">
        <f t="shared" si="2"/>
        <v>29.999999999999972</v>
      </c>
      <c r="I63" s="66">
        <f t="shared" si="2"/>
        <v>209.9999999999998</v>
      </c>
      <c r="J63" s="66">
        <f t="shared" si="2"/>
        <v>149.99999999999986</v>
      </c>
      <c r="K63" s="64">
        <f t="shared" si="2"/>
        <v>119.99999999999989</v>
      </c>
    </row>
    <row r="64" spans="1:11" x14ac:dyDescent="0.25">
      <c r="A64" s="2">
        <v>0.29791666666666666</v>
      </c>
      <c r="B64" s="7">
        <f t="shared" si="1"/>
        <v>29.999999999999972</v>
      </c>
      <c r="D64" s="4">
        <v>104</v>
      </c>
      <c r="E64" s="1">
        <v>63</v>
      </c>
      <c r="F64" s="1">
        <v>77</v>
      </c>
      <c r="G64" s="3">
        <v>60</v>
      </c>
      <c r="H64" s="65">
        <f t="shared" si="2"/>
        <v>329.99999999999966</v>
      </c>
      <c r="I64" s="66">
        <f t="shared" si="2"/>
        <v>119.99999999999989</v>
      </c>
      <c r="J64" s="66">
        <f t="shared" si="2"/>
        <v>209.9999999999998</v>
      </c>
      <c r="K64" s="64">
        <f t="shared" si="2"/>
        <v>89.999999999999915</v>
      </c>
    </row>
    <row r="65" spans="1:11" x14ac:dyDescent="0.25">
      <c r="A65" s="2">
        <v>0.30833333333333335</v>
      </c>
      <c r="B65" s="7">
        <f t="shared" si="1"/>
        <v>15.000000000000027</v>
      </c>
      <c r="D65" s="4">
        <v>99</v>
      </c>
      <c r="E65" s="1">
        <v>59</v>
      </c>
      <c r="F65" s="1">
        <v>72</v>
      </c>
      <c r="G65" s="3">
        <v>61</v>
      </c>
      <c r="H65" s="65">
        <f t="shared" si="2"/>
        <v>75.000000000000128</v>
      </c>
      <c r="I65" s="66">
        <f t="shared" si="2"/>
        <v>60.000000000000107</v>
      </c>
      <c r="J65" s="66">
        <f t="shared" si="2"/>
        <v>75.000000000000128</v>
      </c>
      <c r="K65" s="64">
        <f t="shared" si="2"/>
        <v>15.000000000000027</v>
      </c>
    </row>
    <row r="66" spans="1:11" x14ac:dyDescent="0.25">
      <c r="A66" s="2">
        <v>0.31875000000000003</v>
      </c>
      <c r="B66" s="7">
        <f t="shared" si="1"/>
        <v>15.000000000000027</v>
      </c>
      <c r="D66" s="4">
        <v>124</v>
      </c>
      <c r="E66" s="1">
        <v>80</v>
      </c>
      <c r="F66" s="1">
        <v>95</v>
      </c>
      <c r="G66" s="3">
        <v>79</v>
      </c>
      <c r="H66" s="65">
        <f t="shared" si="2"/>
        <v>375.00000000000068</v>
      </c>
      <c r="I66" s="66">
        <f t="shared" si="2"/>
        <v>315.00000000000057</v>
      </c>
      <c r="J66" s="66">
        <f t="shared" si="2"/>
        <v>345.00000000000063</v>
      </c>
      <c r="K66" s="64">
        <f t="shared" si="2"/>
        <v>270.00000000000045</v>
      </c>
    </row>
    <row r="67" spans="1:11" x14ac:dyDescent="0.25">
      <c r="A67" s="2">
        <v>0.33958333333333335</v>
      </c>
      <c r="B67" s="7">
        <f t="shared" si="1"/>
        <v>29.999999999999972</v>
      </c>
      <c r="D67" s="4">
        <v>99</v>
      </c>
      <c r="E67" s="1">
        <v>64</v>
      </c>
      <c r="F67" s="1">
        <v>76</v>
      </c>
      <c r="G67" s="3">
        <v>86</v>
      </c>
      <c r="H67" s="65">
        <f t="shared" si="2"/>
        <v>749.99999999999932</v>
      </c>
      <c r="I67" s="66">
        <f t="shared" si="2"/>
        <v>479.99999999999955</v>
      </c>
      <c r="J67" s="66">
        <f t="shared" si="2"/>
        <v>569.99999999999943</v>
      </c>
      <c r="K67" s="64">
        <f t="shared" si="2"/>
        <v>209.9999999999998</v>
      </c>
    </row>
    <row r="68" spans="1:11" x14ac:dyDescent="0.25">
      <c r="A68" s="2">
        <v>0.35000000000000003</v>
      </c>
      <c r="B68" s="7">
        <f t="shared" si="1"/>
        <v>15.000000000000027</v>
      </c>
      <c r="D68" s="4">
        <v>102</v>
      </c>
      <c r="E68" s="1">
        <v>68</v>
      </c>
      <c r="F68" s="1">
        <v>79</v>
      </c>
      <c r="G68" s="3">
        <v>135</v>
      </c>
      <c r="H68" s="65">
        <f t="shared" si="2"/>
        <v>45.000000000000078</v>
      </c>
      <c r="I68" s="66">
        <f t="shared" si="2"/>
        <v>60.000000000000107</v>
      </c>
      <c r="J68" s="66">
        <f t="shared" si="2"/>
        <v>45.000000000000078</v>
      </c>
      <c r="K68" s="64">
        <f t="shared" si="2"/>
        <v>735.00000000000125</v>
      </c>
    </row>
    <row r="69" spans="1:11" x14ac:dyDescent="0.25">
      <c r="A69" s="2"/>
      <c r="B69" s="7" t="str">
        <f t="shared" ref="B69:B120" si="9">IF(A69&gt;0,IF(24*60*(A69-A68 + ((A69-A68)&lt;0))&gt;0,24*60*(A69-A68 + ((A69-A68)&lt;0)),""),"")</f>
        <v/>
      </c>
      <c r="D69" s="4"/>
      <c r="G69" s="3"/>
      <c r="H69" s="65" t="str">
        <f t="shared" ref="H69:K120" si="10">IF($B69="","",(SQRT((D69-D68)*(D69-D68))*$B69))</f>
        <v/>
      </c>
      <c r="I69" s="66" t="str">
        <f t="shared" si="10"/>
        <v/>
      </c>
      <c r="J69" s="66" t="str">
        <f t="shared" si="10"/>
        <v/>
      </c>
      <c r="K69" s="64" t="str">
        <f t="shared" si="10"/>
        <v/>
      </c>
    </row>
    <row r="70" spans="1:11" x14ac:dyDescent="0.25">
      <c r="A70" s="2"/>
      <c r="B70" s="7" t="str">
        <f t="shared" si="9"/>
        <v/>
      </c>
      <c r="D70" s="4"/>
      <c r="G70" s="3"/>
      <c r="H70" s="65" t="str">
        <f t="shared" si="10"/>
        <v/>
      </c>
      <c r="I70" s="66" t="str">
        <f t="shared" si="10"/>
        <v/>
      </c>
      <c r="J70" s="66" t="str">
        <f t="shared" si="10"/>
        <v/>
      </c>
      <c r="K70" s="64" t="str">
        <f t="shared" si="10"/>
        <v/>
      </c>
    </row>
    <row r="71" spans="1:11" x14ac:dyDescent="0.25">
      <c r="A71" s="2"/>
      <c r="B71" s="7" t="str">
        <f t="shared" si="9"/>
        <v/>
      </c>
      <c r="D71" s="4"/>
      <c r="G71" s="3"/>
      <c r="H71" s="65" t="str">
        <f t="shared" si="10"/>
        <v/>
      </c>
      <c r="I71" s="66" t="str">
        <f t="shared" si="10"/>
        <v/>
      </c>
      <c r="J71" s="66" t="str">
        <f t="shared" si="10"/>
        <v/>
      </c>
      <c r="K71" s="64" t="str">
        <f t="shared" si="10"/>
        <v/>
      </c>
    </row>
    <row r="72" spans="1:11" x14ac:dyDescent="0.25">
      <c r="A72" s="2"/>
      <c r="B72" s="7" t="str">
        <f t="shared" si="9"/>
        <v/>
      </c>
      <c r="D72" s="4"/>
      <c r="G72" s="3"/>
      <c r="H72" s="65" t="str">
        <f t="shared" si="10"/>
        <v/>
      </c>
      <c r="I72" s="66" t="str">
        <f t="shared" si="10"/>
        <v/>
      </c>
      <c r="J72" s="66" t="str">
        <f t="shared" si="10"/>
        <v/>
      </c>
      <c r="K72" s="64" t="str">
        <f t="shared" si="10"/>
        <v/>
      </c>
    </row>
    <row r="73" spans="1:11" x14ac:dyDescent="0.25">
      <c r="A73" s="2"/>
      <c r="B73" s="7" t="str">
        <f t="shared" si="9"/>
        <v/>
      </c>
      <c r="D73" s="4"/>
      <c r="G73" s="3"/>
      <c r="H73" s="65" t="str">
        <f t="shared" si="10"/>
        <v/>
      </c>
      <c r="I73" s="66" t="str">
        <f t="shared" si="10"/>
        <v/>
      </c>
      <c r="J73" s="66" t="str">
        <f t="shared" si="10"/>
        <v/>
      </c>
      <c r="K73" s="64" t="str">
        <f t="shared" si="10"/>
        <v/>
      </c>
    </row>
    <row r="74" spans="1:11" x14ac:dyDescent="0.25">
      <c r="A74" s="2"/>
      <c r="B74" s="7" t="str">
        <f t="shared" si="9"/>
        <v/>
      </c>
      <c r="D74" s="4"/>
      <c r="G74" s="3"/>
      <c r="H74" s="65" t="str">
        <f t="shared" si="10"/>
        <v/>
      </c>
      <c r="I74" s="66" t="str">
        <f t="shared" si="10"/>
        <v/>
      </c>
      <c r="J74" s="66" t="str">
        <f t="shared" si="10"/>
        <v/>
      </c>
      <c r="K74" s="64" t="str">
        <f t="shared" si="10"/>
        <v/>
      </c>
    </row>
    <row r="75" spans="1:11" x14ac:dyDescent="0.25">
      <c r="A75" s="2"/>
      <c r="B75" s="7" t="str">
        <f t="shared" si="9"/>
        <v/>
      </c>
      <c r="D75" s="4"/>
      <c r="G75" s="3"/>
      <c r="H75" s="65" t="str">
        <f t="shared" si="10"/>
        <v/>
      </c>
      <c r="I75" s="66" t="str">
        <f t="shared" si="10"/>
        <v/>
      </c>
      <c r="J75" s="66" t="str">
        <f t="shared" si="10"/>
        <v/>
      </c>
      <c r="K75" s="64" t="str">
        <f t="shared" si="10"/>
        <v/>
      </c>
    </row>
    <row r="76" spans="1:11" x14ac:dyDescent="0.25">
      <c r="A76" s="2"/>
      <c r="B76" s="7" t="str">
        <f t="shared" si="9"/>
        <v/>
      </c>
      <c r="D76" s="4"/>
      <c r="G76" s="3"/>
      <c r="H76" s="65" t="str">
        <f t="shared" si="10"/>
        <v/>
      </c>
      <c r="I76" s="66" t="str">
        <f t="shared" si="10"/>
        <v/>
      </c>
      <c r="J76" s="66" t="str">
        <f t="shared" si="10"/>
        <v/>
      </c>
      <c r="K76" s="64" t="str">
        <f t="shared" si="10"/>
        <v/>
      </c>
    </row>
    <row r="77" spans="1:11" x14ac:dyDescent="0.25">
      <c r="A77" s="2"/>
      <c r="B77" s="7" t="str">
        <f t="shared" si="9"/>
        <v/>
      </c>
      <c r="D77" s="4"/>
      <c r="G77" s="3"/>
      <c r="H77" s="65" t="str">
        <f t="shared" si="10"/>
        <v/>
      </c>
      <c r="I77" s="66" t="str">
        <f t="shared" si="10"/>
        <v/>
      </c>
      <c r="J77" s="66" t="str">
        <f t="shared" si="10"/>
        <v/>
      </c>
      <c r="K77" s="64" t="str">
        <f t="shared" si="10"/>
        <v/>
      </c>
    </row>
    <row r="78" spans="1:11" x14ac:dyDescent="0.25">
      <c r="B78" s="7" t="str">
        <f t="shared" si="9"/>
        <v/>
      </c>
      <c r="H78" s="65" t="str">
        <f t="shared" si="10"/>
        <v/>
      </c>
      <c r="I78" s="66" t="str">
        <f t="shared" si="10"/>
        <v/>
      </c>
      <c r="J78" s="66" t="str">
        <f t="shared" si="10"/>
        <v/>
      </c>
      <c r="K78" s="64" t="str">
        <f t="shared" si="10"/>
        <v/>
      </c>
    </row>
    <row r="79" spans="1:11" x14ac:dyDescent="0.25">
      <c r="B79" s="7" t="str">
        <f t="shared" si="9"/>
        <v/>
      </c>
      <c r="H79" s="65" t="str">
        <f t="shared" si="10"/>
        <v/>
      </c>
      <c r="I79" s="66" t="str">
        <f t="shared" si="10"/>
        <v/>
      </c>
      <c r="J79" s="66" t="str">
        <f t="shared" si="10"/>
        <v/>
      </c>
      <c r="K79" s="64" t="str">
        <f t="shared" si="10"/>
        <v/>
      </c>
    </row>
    <row r="80" spans="1:11" x14ac:dyDescent="0.25">
      <c r="B80" s="7" t="str">
        <f t="shared" si="9"/>
        <v/>
      </c>
      <c r="H80" s="65" t="str">
        <f t="shared" si="10"/>
        <v/>
      </c>
      <c r="I80" s="66" t="str">
        <f t="shared" si="10"/>
        <v/>
      </c>
      <c r="J80" s="66" t="str">
        <f t="shared" si="10"/>
        <v/>
      </c>
      <c r="K80" s="64" t="str">
        <f t="shared" si="10"/>
        <v/>
      </c>
    </row>
    <row r="81" spans="1:19" s="17" customFormat="1" x14ac:dyDescent="0.25">
      <c r="A81" s="4"/>
      <c r="B81" s="7" t="str">
        <f t="shared" si="9"/>
        <v/>
      </c>
      <c r="D81" s="1"/>
      <c r="E81" s="1"/>
      <c r="F81" s="1"/>
      <c r="G81" s="1"/>
      <c r="H81" s="65" t="str">
        <f t="shared" si="10"/>
        <v/>
      </c>
      <c r="I81" s="66" t="str">
        <f t="shared" si="10"/>
        <v/>
      </c>
      <c r="J81" s="66" t="str">
        <f t="shared" si="10"/>
        <v/>
      </c>
      <c r="K81" s="64" t="str">
        <f t="shared" si="10"/>
        <v/>
      </c>
      <c r="L81" s="13"/>
      <c r="M81" s="13"/>
      <c r="N81" s="13"/>
      <c r="O81" s="13"/>
      <c r="P81" s="13"/>
      <c r="Q81" s="13"/>
      <c r="R81" s="13"/>
      <c r="S81" s="43"/>
    </row>
    <row r="82" spans="1:19" s="17" customFormat="1" x14ac:dyDescent="0.25">
      <c r="A82" s="4"/>
      <c r="B82" s="7" t="str">
        <f t="shared" si="9"/>
        <v/>
      </c>
      <c r="D82" s="1"/>
      <c r="E82" s="1"/>
      <c r="F82" s="1"/>
      <c r="G82" s="1"/>
      <c r="H82" s="65" t="str">
        <f t="shared" si="10"/>
        <v/>
      </c>
      <c r="I82" s="66" t="str">
        <f t="shared" si="10"/>
        <v/>
      </c>
      <c r="J82" s="66" t="str">
        <f t="shared" si="10"/>
        <v/>
      </c>
      <c r="K82" s="64" t="str">
        <f t="shared" si="10"/>
        <v/>
      </c>
      <c r="L82" s="13"/>
      <c r="M82" s="13"/>
      <c r="N82" s="13"/>
      <c r="O82" s="13"/>
      <c r="P82" s="13"/>
      <c r="Q82" s="13"/>
      <c r="R82" s="13"/>
      <c r="S82" s="43"/>
    </row>
    <row r="83" spans="1:19" s="17" customFormat="1" x14ac:dyDescent="0.25">
      <c r="A83" s="4"/>
      <c r="B83" s="7" t="str">
        <f t="shared" si="9"/>
        <v/>
      </c>
      <c r="D83" s="1"/>
      <c r="E83" s="1"/>
      <c r="F83" s="1"/>
      <c r="G83" s="1"/>
      <c r="H83" s="65" t="str">
        <f t="shared" si="10"/>
        <v/>
      </c>
      <c r="I83" s="66" t="str">
        <f t="shared" si="10"/>
        <v/>
      </c>
      <c r="J83" s="66" t="str">
        <f t="shared" si="10"/>
        <v/>
      </c>
      <c r="K83" s="64" t="str">
        <f t="shared" si="10"/>
        <v/>
      </c>
      <c r="L83" s="13"/>
      <c r="M83" s="13"/>
      <c r="N83" s="13"/>
      <c r="O83" s="13"/>
      <c r="P83" s="13"/>
      <c r="Q83" s="13"/>
      <c r="R83" s="13"/>
      <c r="S83" s="43"/>
    </row>
    <row r="84" spans="1:19" s="17" customFormat="1" x14ac:dyDescent="0.25">
      <c r="A84" s="4"/>
      <c r="B84" s="7" t="str">
        <f t="shared" si="9"/>
        <v/>
      </c>
      <c r="D84" s="1"/>
      <c r="E84" s="1"/>
      <c r="F84" s="1"/>
      <c r="G84" s="1"/>
      <c r="H84" s="65" t="str">
        <f t="shared" si="10"/>
        <v/>
      </c>
      <c r="I84" s="66" t="str">
        <f t="shared" si="10"/>
        <v/>
      </c>
      <c r="J84" s="66" t="str">
        <f t="shared" si="10"/>
        <v/>
      </c>
      <c r="K84" s="64" t="str">
        <f t="shared" si="10"/>
        <v/>
      </c>
      <c r="L84" s="13"/>
      <c r="M84" s="13"/>
      <c r="N84" s="13"/>
      <c r="O84" s="13"/>
      <c r="P84" s="13"/>
      <c r="Q84" s="13"/>
      <c r="R84" s="13"/>
      <c r="S84" s="43"/>
    </row>
    <row r="85" spans="1:19" s="17" customFormat="1" x14ac:dyDescent="0.25">
      <c r="A85" s="4"/>
      <c r="B85" s="7" t="str">
        <f t="shared" si="9"/>
        <v/>
      </c>
      <c r="D85" s="1"/>
      <c r="E85" s="1"/>
      <c r="F85" s="1"/>
      <c r="G85" s="1"/>
      <c r="H85" s="65" t="str">
        <f t="shared" si="10"/>
        <v/>
      </c>
      <c r="I85" s="66" t="str">
        <f t="shared" si="10"/>
        <v/>
      </c>
      <c r="J85" s="66" t="str">
        <f t="shared" si="10"/>
        <v/>
      </c>
      <c r="K85" s="64" t="str">
        <f t="shared" si="10"/>
        <v/>
      </c>
      <c r="L85" s="13"/>
      <c r="M85" s="13"/>
      <c r="N85" s="13"/>
      <c r="O85" s="13"/>
      <c r="P85" s="13"/>
      <c r="Q85" s="13"/>
      <c r="R85" s="13"/>
      <c r="S85" s="43"/>
    </row>
    <row r="86" spans="1:19" s="17" customFormat="1" x14ac:dyDescent="0.25">
      <c r="A86" s="4"/>
      <c r="B86" s="7" t="str">
        <f t="shared" si="9"/>
        <v/>
      </c>
      <c r="D86" s="1"/>
      <c r="E86" s="1"/>
      <c r="F86" s="1"/>
      <c r="G86" s="1"/>
      <c r="H86" s="65" t="str">
        <f t="shared" si="10"/>
        <v/>
      </c>
      <c r="I86" s="66" t="str">
        <f t="shared" si="10"/>
        <v/>
      </c>
      <c r="J86" s="66" t="str">
        <f t="shared" si="10"/>
        <v/>
      </c>
      <c r="K86" s="64" t="str">
        <f t="shared" si="10"/>
        <v/>
      </c>
      <c r="L86" s="13"/>
      <c r="M86" s="13"/>
      <c r="N86" s="13"/>
      <c r="O86" s="13"/>
      <c r="P86" s="13"/>
      <c r="Q86" s="13"/>
      <c r="R86" s="13"/>
      <c r="S86" s="43"/>
    </row>
    <row r="87" spans="1:19" s="17" customFormat="1" x14ac:dyDescent="0.25">
      <c r="A87" s="4"/>
      <c r="B87" s="7" t="str">
        <f t="shared" si="9"/>
        <v/>
      </c>
      <c r="D87" s="1"/>
      <c r="E87" s="1"/>
      <c r="F87" s="1"/>
      <c r="G87" s="1"/>
      <c r="H87" s="65" t="str">
        <f t="shared" si="10"/>
        <v/>
      </c>
      <c r="I87" s="66" t="str">
        <f t="shared" si="10"/>
        <v/>
      </c>
      <c r="J87" s="66" t="str">
        <f t="shared" si="10"/>
        <v/>
      </c>
      <c r="K87" s="64" t="str">
        <f t="shared" si="10"/>
        <v/>
      </c>
      <c r="L87" s="13"/>
      <c r="M87" s="13"/>
      <c r="N87" s="13"/>
      <c r="O87" s="13"/>
      <c r="P87" s="13"/>
      <c r="Q87" s="13"/>
      <c r="R87" s="13"/>
      <c r="S87" s="43"/>
    </row>
    <row r="88" spans="1:19" s="17" customFormat="1" x14ac:dyDescent="0.25">
      <c r="A88" s="4"/>
      <c r="B88" s="7" t="str">
        <f t="shared" si="9"/>
        <v/>
      </c>
      <c r="D88" s="1"/>
      <c r="E88" s="1"/>
      <c r="F88" s="1"/>
      <c r="G88" s="1"/>
      <c r="H88" s="65" t="str">
        <f t="shared" si="10"/>
        <v/>
      </c>
      <c r="I88" s="66" t="str">
        <f t="shared" si="10"/>
        <v/>
      </c>
      <c r="J88" s="66" t="str">
        <f t="shared" si="10"/>
        <v/>
      </c>
      <c r="K88" s="64" t="str">
        <f t="shared" si="10"/>
        <v/>
      </c>
      <c r="L88" s="13"/>
      <c r="M88" s="13"/>
      <c r="N88" s="13"/>
      <c r="O88" s="13"/>
      <c r="P88" s="13"/>
      <c r="Q88" s="13"/>
      <c r="R88" s="13"/>
      <c r="S88" s="43"/>
    </row>
    <row r="89" spans="1:19" s="17" customFormat="1" x14ac:dyDescent="0.25">
      <c r="A89" s="4"/>
      <c r="B89" s="7" t="str">
        <f t="shared" si="9"/>
        <v/>
      </c>
      <c r="D89" s="1"/>
      <c r="E89" s="1"/>
      <c r="F89" s="1"/>
      <c r="G89" s="1"/>
      <c r="H89" s="65" t="str">
        <f t="shared" si="10"/>
        <v/>
      </c>
      <c r="I89" s="66" t="str">
        <f t="shared" si="10"/>
        <v/>
      </c>
      <c r="J89" s="66" t="str">
        <f t="shared" si="10"/>
        <v/>
      </c>
      <c r="K89" s="64" t="str">
        <f t="shared" si="10"/>
        <v/>
      </c>
      <c r="L89" s="13"/>
      <c r="M89" s="13"/>
      <c r="N89" s="13"/>
      <c r="O89" s="13"/>
      <c r="P89" s="13"/>
      <c r="Q89" s="13"/>
      <c r="R89" s="13"/>
      <c r="S89" s="43"/>
    </row>
    <row r="90" spans="1:19" s="17" customFormat="1" x14ac:dyDescent="0.25">
      <c r="A90" s="4"/>
      <c r="B90" s="7" t="str">
        <f t="shared" si="9"/>
        <v/>
      </c>
      <c r="D90" s="1"/>
      <c r="E90" s="1"/>
      <c r="F90" s="1"/>
      <c r="G90" s="1"/>
      <c r="H90" s="65" t="str">
        <f t="shared" si="10"/>
        <v/>
      </c>
      <c r="I90" s="66" t="str">
        <f t="shared" si="10"/>
        <v/>
      </c>
      <c r="J90" s="66" t="str">
        <f t="shared" si="10"/>
        <v/>
      </c>
      <c r="K90" s="64" t="str">
        <f t="shared" si="10"/>
        <v/>
      </c>
      <c r="L90" s="13"/>
      <c r="M90" s="13"/>
      <c r="N90" s="13"/>
      <c r="O90" s="13"/>
      <c r="P90" s="13"/>
      <c r="Q90" s="13"/>
      <c r="R90" s="13"/>
      <c r="S90" s="43"/>
    </row>
    <row r="91" spans="1:19" s="17" customFormat="1" x14ac:dyDescent="0.25">
      <c r="A91" s="4"/>
      <c r="B91" s="7" t="str">
        <f t="shared" si="9"/>
        <v/>
      </c>
      <c r="D91" s="1"/>
      <c r="E91" s="1"/>
      <c r="F91" s="1"/>
      <c r="G91" s="1"/>
      <c r="H91" s="65" t="str">
        <f t="shared" si="10"/>
        <v/>
      </c>
      <c r="I91" s="66" t="str">
        <f t="shared" si="10"/>
        <v/>
      </c>
      <c r="J91" s="66" t="str">
        <f t="shared" si="10"/>
        <v/>
      </c>
      <c r="K91" s="64" t="str">
        <f t="shared" si="10"/>
        <v/>
      </c>
      <c r="L91" s="13"/>
      <c r="M91" s="13"/>
      <c r="N91" s="13"/>
      <c r="O91" s="13"/>
      <c r="P91" s="13"/>
      <c r="Q91" s="13"/>
      <c r="R91" s="13"/>
      <c r="S91" s="43"/>
    </row>
    <row r="92" spans="1:19" s="17" customFormat="1" x14ac:dyDescent="0.25">
      <c r="A92" s="4"/>
      <c r="B92" s="7" t="str">
        <f t="shared" si="9"/>
        <v/>
      </c>
      <c r="D92" s="1"/>
      <c r="E92" s="1"/>
      <c r="F92" s="1"/>
      <c r="G92" s="1"/>
      <c r="H92" s="65" t="str">
        <f t="shared" si="10"/>
        <v/>
      </c>
      <c r="I92" s="66" t="str">
        <f t="shared" si="10"/>
        <v/>
      </c>
      <c r="J92" s="66" t="str">
        <f t="shared" si="10"/>
        <v/>
      </c>
      <c r="K92" s="64" t="str">
        <f t="shared" si="10"/>
        <v/>
      </c>
      <c r="L92" s="13"/>
      <c r="M92" s="13"/>
      <c r="N92" s="13"/>
      <c r="O92" s="13"/>
      <c r="P92" s="13"/>
      <c r="Q92" s="13"/>
      <c r="R92" s="13"/>
      <c r="S92" s="43"/>
    </row>
    <row r="93" spans="1:19" s="17" customFormat="1" x14ac:dyDescent="0.25">
      <c r="A93" s="4"/>
      <c r="B93" s="7" t="str">
        <f t="shared" si="9"/>
        <v/>
      </c>
      <c r="D93" s="1"/>
      <c r="E93" s="1"/>
      <c r="F93" s="1"/>
      <c r="G93" s="1"/>
      <c r="H93" s="65" t="str">
        <f t="shared" si="10"/>
        <v/>
      </c>
      <c r="I93" s="66" t="str">
        <f t="shared" si="10"/>
        <v/>
      </c>
      <c r="J93" s="66" t="str">
        <f t="shared" si="10"/>
        <v/>
      </c>
      <c r="K93" s="64" t="str">
        <f t="shared" si="10"/>
        <v/>
      </c>
      <c r="L93" s="13"/>
      <c r="M93" s="13"/>
      <c r="N93" s="13"/>
      <c r="O93" s="13"/>
      <c r="P93" s="13"/>
      <c r="Q93" s="13"/>
      <c r="R93" s="13"/>
      <c r="S93" s="43"/>
    </row>
    <row r="94" spans="1:19" s="17" customFormat="1" x14ac:dyDescent="0.25">
      <c r="A94" s="4"/>
      <c r="B94" s="7" t="str">
        <f t="shared" si="9"/>
        <v/>
      </c>
      <c r="D94" s="1"/>
      <c r="E94" s="1"/>
      <c r="F94" s="1"/>
      <c r="G94" s="1"/>
      <c r="H94" s="65" t="str">
        <f t="shared" si="10"/>
        <v/>
      </c>
      <c r="I94" s="66" t="str">
        <f t="shared" si="10"/>
        <v/>
      </c>
      <c r="J94" s="66" t="str">
        <f t="shared" si="10"/>
        <v/>
      </c>
      <c r="K94" s="64" t="str">
        <f t="shared" si="10"/>
        <v/>
      </c>
      <c r="L94" s="13"/>
      <c r="M94" s="13"/>
      <c r="N94" s="13"/>
      <c r="O94" s="13"/>
      <c r="P94" s="13"/>
      <c r="Q94" s="13"/>
      <c r="R94" s="13"/>
      <c r="S94" s="43"/>
    </row>
    <row r="95" spans="1:19" s="17" customFormat="1" x14ac:dyDescent="0.25">
      <c r="A95" s="4"/>
      <c r="B95" s="7" t="str">
        <f t="shared" si="9"/>
        <v/>
      </c>
      <c r="D95" s="1"/>
      <c r="E95" s="1"/>
      <c r="F95" s="1"/>
      <c r="G95" s="1"/>
      <c r="H95" s="65" t="str">
        <f t="shared" si="10"/>
        <v/>
      </c>
      <c r="I95" s="66" t="str">
        <f t="shared" si="10"/>
        <v/>
      </c>
      <c r="J95" s="66" t="str">
        <f t="shared" si="10"/>
        <v/>
      </c>
      <c r="K95" s="64" t="str">
        <f t="shared" si="10"/>
        <v/>
      </c>
      <c r="L95" s="13"/>
      <c r="M95" s="13"/>
      <c r="N95" s="13"/>
      <c r="O95" s="13"/>
      <c r="P95" s="13"/>
      <c r="Q95" s="13"/>
      <c r="R95" s="13"/>
      <c r="S95" s="43"/>
    </row>
    <row r="96" spans="1:19" s="17" customFormat="1" x14ac:dyDescent="0.25">
      <c r="A96" s="4"/>
      <c r="B96" s="7" t="str">
        <f t="shared" si="9"/>
        <v/>
      </c>
      <c r="D96" s="1"/>
      <c r="E96" s="1"/>
      <c r="F96" s="1"/>
      <c r="G96" s="1"/>
      <c r="H96" s="65" t="str">
        <f t="shared" si="10"/>
        <v/>
      </c>
      <c r="I96" s="66" t="str">
        <f t="shared" si="10"/>
        <v/>
      </c>
      <c r="J96" s="66" t="str">
        <f t="shared" si="10"/>
        <v/>
      </c>
      <c r="K96" s="64" t="str">
        <f t="shared" si="10"/>
        <v/>
      </c>
      <c r="L96" s="13"/>
      <c r="M96" s="13"/>
      <c r="N96" s="13"/>
      <c r="O96" s="13"/>
      <c r="P96" s="13"/>
      <c r="Q96" s="13"/>
      <c r="R96" s="13"/>
      <c r="S96" s="43"/>
    </row>
    <row r="97" spans="1:19" s="17" customFormat="1" x14ac:dyDescent="0.25">
      <c r="A97" s="4"/>
      <c r="B97" s="7" t="str">
        <f t="shared" si="9"/>
        <v/>
      </c>
      <c r="D97" s="1"/>
      <c r="E97" s="1"/>
      <c r="F97" s="1"/>
      <c r="G97" s="1"/>
      <c r="H97" s="65" t="str">
        <f t="shared" si="10"/>
        <v/>
      </c>
      <c r="I97" s="66" t="str">
        <f t="shared" si="10"/>
        <v/>
      </c>
      <c r="J97" s="66" t="str">
        <f t="shared" si="10"/>
        <v/>
      </c>
      <c r="K97" s="64" t="str">
        <f t="shared" si="10"/>
        <v/>
      </c>
      <c r="L97" s="13"/>
      <c r="M97" s="13"/>
      <c r="N97" s="13"/>
      <c r="O97" s="13"/>
      <c r="P97" s="13"/>
      <c r="Q97" s="13"/>
      <c r="R97" s="13"/>
      <c r="S97" s="43"/>
    </row>
    <row r="98" spans="1:19" s="17" customFormat="1" x14ac:dyDescent="0.25">
      <c r="A98" s="4"/>
      <c r="B98" s="7" t="str">
        <f t="shared" si="9"/>
        <v/>
      </c>
      <c r="D98" s="1"/>
      <c r="E98" s="1"/>
      <c r="F98" s="1"/>
      <c r="G98" s="1"/>
      <c r="H98" s="65" t="str">
        <f t="shared" si="10"/>
        <v/>
      </c>
      <c r="I98" s="66" t="str">
        <f t="shared" si="10"/>
        <v/>
      </c>
      <c r="J98" s="66" t="str">
        <f t="shared" si="10"/>
        <v/>
      </c>
      <c r="K98" s="64" t="str">
        <f t="shared" si="10"/>
        <v/>
      </c>
      <c r="L98" s="13"/>
      <c r="M98" s="13"/>
      <c r="N98" s="13"/>
      <c r="O98" s="13"/>
      <c r="P98" s="13"/>
      <c r="Q98" s="13"/>
      <c r="R98" s="13"/>
      <c r="S98" s="43"/>
    </row>
    <row r="99" spans="1:19" s="17" customFormat="1" x14ac:dyDescent="0.25">
      <c r="A99" s="4"/>
      <c r="B99" s="7" t="str">
        <f t="shared" si="9"/>
        <v/>
      </c>
      <c r="D99" s="1"/>
      <c r="E99" s="1"/>
      <c r="F99" s="1"/>
      <c r="G99" s="1"/>
      <c r="H99" s="65" t="str">
        <f t="shared" si="10"/>
        <v/>
      </c>
      <c r="I99" s="66" t="str">
        <f t="shared" si="10"/>
        <v/>
      </c>
      <c r="J99" s="66" t="str">
        <f t="shared" si="10"/>
        <v/>
      </c>
      <c r="K99" s="64" t="str">
        <f t="shared" si="10"/>
        <v/>
      </c>
      <c r="L99" s="13"/>
      <c r="M99" s="13"/>
      <c r="N99" s="13"/>
      <c r="O99" s="13"/>
      <c r="P99" s="13"/>
      <c r="Q99" s="13"/>
      <c r="R99" s="13"/>
      <c r="S99" s="43"/>
    </row>
    <row r="100" spans="1:19" s="17" customFormat="1" x14ac:dyDescent="0.25">
      <c r="A100" s="4"/>
      <c r="B100" s="7" t="str">
        <f t="shared" si="9"/>
        <v/>
      </c>
      <c r="D100" s="1"/>
      <c r="E100" s="1"/>
      <c r="F100" s="1"/>
      <c r="G100" s="1"/>
      <c r="H100" s="65" t="str">
        <f t="shared" si="10"/>
        <v/>
      </c>
      <c r="I100" s="66" t="str">
        <f t="shared" si="10"/>
        <v/>
      </c>
      <c r="J100" s="66" t="str">
        <f t="shared" si="10"/>
        <v/>
      </c>
      <c r="K100" s="64" t="str">
        <f t="shared" si="10"/>
        <v/>
      </c>
      <c r="L100" s="13"/>
      <c r="M100" s="13"/>
      <c r="N100" s="13"/>
      <c r="O100" s="13"/>
      <c r="P100" s="13"/>
      <c r="Q100" s="13"/>
      <c r="R100" s="13"/>
      <c r="S100" s="43"/>
    </row>
    <row r="101" spans="1:19" x14ac:dyDescent="0.25">
      <c r="B101" s="7" t="str">
        <f t="shared" si="9"/>
        <v/>
      </c>
      <c r="H101" s="65" t="str">
        <f t="shared" si="10"/>
        <v/>
      </c>
      <c r="I101" s="66" t="str">
        <f t="shared" si="10"/>
        <v/>
      </c>
      <c r="J101" s="66" t="str">
        <f t="shared" si="10"/>
        <v/>
      </c>
      <c r="K101" s="64" t="str">
        <f t="shared" si="10"/>
        <v/>
      </c>
    </row>
    <row r="102" spans="1:19" x14ac:dyDescent="0.25">
      <c r="B102" s="7" t="str">
        <f t="shared" si="9"/>
        <v/>
      </c>
      <c r="H102" s="65" t="str">
        <f t="shared" si="10"/>
        <v/>
      </c>
      <c r="I102" s="66" t="str">
        <f t="shared" si="10"/>
        <v/>
      </c>
      <c r="J102" s="66" t="str">
        <f t="shared" si="10"/>
        <v/>
      </c>
      <c r="K102" s="64" t="str">
        <f t="shared" si="10"/>
        <v/>
      </c>
    </row>
    <row r="103" spans="1:19" x14ac:dyDescent="0.25">
      <c r="B103" s="7" t="str">
        <f t="shared" si="9"/>
        <v/>
      </c>
      <c r="H103" s="65" t="str">
        <f t="shared" si="10"/>
        <v/>
      </c>
      <c r="I103" s="66" t="str">
        <f t="shared" si="10"/>
        <v/>
      </c>
      <c r="J103" s="66" t="str">
        <f t="shared" si="10"/>
        <v/>
      </c>
      <c r="K103" s="64" t="str">
        <f t="shared" si="10"/>
        <v/>
      </c>
    </row>
    <row r="104" spans="1:19" x14ac:dyDescent="0.25">
      <c r="B104" s="7" t="str">
        <f t="shared" si="9"/>
        <v/>
      </c>
      <c r="H104" s="65" t="str">
        <f t="shared" si="10"/>
        <v/>
      </c>
      <c r="I104" s="66" t="str">
        <f t="shared" si="10"/>
        <v/>
      </c>
      <c r="J104" s="66" t="str">
        <f t="shared" si="10"/>
        <v/>
      </c>
      <c r="K104" s="64" t="str">
        <f t="shared" si="10"/>
        <v/>
      </c>
    </row>
    <row r="105" spans="1:19" x14ac:dyDescent="0.25">
      <c r="B105" s="7" t="str">
        <f t="shared" si="9"/>
        <v/>
      </c>
      <c r="H105" s="65" t="str">
        <f t="shared" si="10"/>
        <v/>
      </c>
      <c r="I105" s="66" t="str">
        <f t="shared" si="10"/>
        <v/>
      </c>
      <c r="J105" s="66" t="str">
        <f t="shared" si="10"/>
        <v/>
      </c>
      <c r="K105" s="64" t="str">
        <f t="shared" si="10"/>
        <v/>
      </c>
    </row>
    <row r="106" spans="1:19" x14ac:dyDescent="0.25">
      <c r="B106" s="7" t="str">
        <f t="shared" si="9"/>
        <v/>
      </c>
      <c r="H106" s="65" t="str">
        <f t="shared" si="10"/>
        <v/>
      </c>
      <c r="I106" s="66" t="str">
        <f t="shared" si="10"/>
        <v/>
      </c>
      <c r="J106" s="66" t="str">
        <f t="shared" si="10"/>
        <v/>
      </c>
      <c r="K106" s="64" t="str">
        <f t="shared" si="10"/>
        <v/>
      </c>
    </row>
    <row r="107" spans="1:19" x14ac:dyDescent="0.25">
      <c r="B107" s="7" t="str">
        <f t="shared" si="9"/>
        <v/>
      </c>
      <c r="H107" s="65" t="str">
        <f t="shared" si="10"/>
        <v/>
      </c>
      <c r="I107" s="66" t="str">
        <f t="shared" si="10"/>
        <v/>
      </c>
      <c r="J107" s="66" t="str">
        <f t="shared" si="10"/>
        <v/>
      </c>
      <c r="K107" s="64" t="str">
        <f t="shared" si="10"/>
        <v/>
      </c>
    </row>
    <row r="108" spans="1:19" x14ac:dyDescent="0.25">
      <c r="B108" s="7" t="str">
        <f t="shared" si="9"/>
        <v/>
      </c>
      <c r="H108" s="65" t="str">
        <f t="shared" si="10"/>
        <v/>
      </c>
      <c r="I108" s="66" t="str">
        <f t="shared" si="10"/>
        <v/>
      </c>
      <c r="J108" s="66" t="str">
        <f t="shared" si="10"/>
        <v/>
      </c>
      <c r="K108" s="64" t="str">
        <f t="shared" si="10"/>
        <v/>
      </c>
    </row>
    <row r="109" spans="1:19" x14ac:dyDescent="0.25">
      <c r="B109" s="7" t="str">
        <f t="shared" si="9"/>
        <v/>
      </c>
      <c r="H109" s="65" t="str">
        <f t="shared" si="10"/>
        <v/>
      </c>
      <c r="I109" s="66" t="str">
        <f t="shared" si="10"/>
        <v/>
      </c>
      <c r="J109" s="66" t="str">
        <f t="shared" si="10"/>
        <v/>
      </c>
      <c r="K109" s="64" t="str">
        <f t="shared" si="10"/>
        <v/>
      </c>
    </row>
    <row r="110" spans="1:19" x14ac:dyDescent="0.25">
      <c r="B110" s="7" t="str">
        <f t="shared" si="9"/>
        <v/>
      </c>
      <c r="H110" s="65" t="str">
        <f t="shared" si="10"/>
        <v/>
      </c>
      <c r="I110" s="66" t="str">
        <f t="shared" si="10"/>
        <v/>
      </c>
      <c r="J110" s="66" t="str">
        <f t="shared" si="10"/>
        <v/>
      </c>
      <c r="K110" s="64" t="str">
        <f t="shared" si="10"/>
        <v/>
      </c>
    </row>
    <row r="111" spans="1:19" x14ac:dyDescent="0.25">
      <c r="B111" s="7" t="str">
        <f t="shared" si="9"/>
        <v/>
      </c>
      <c r="H111" s="65" t="str">
        <f t="shared" si="10"/>
        <v/>
      </c>
      <c r="I111" s="66" t="str">
        <f t="shared" si="10"/>
        <v/>
      </c>
      <c r="J111" s="66" t="str">
        <f t="shared" si="10"/>
        <v/>
      </c>
      <c r="K111" s="64" t="str">
        <f t="shared" si="10"/>
        <v/>
      </c>
    </row>
    <row r="112" spans="1:19" x14ac:dyDescent="0.25">
      <c r="B112" s="7" t="str">
        <f t="shared" si="9"/>
        <v/>
      </c>
      <c r="H112" s="65" t="str">
        <f t="shared" si="10"/>
        <v/>
      </c>
      <c r="I112" s="66" t="str">
        <f t="shared" si="10"/>
        <v/>
      </c>
      <c r="J112" s="66" t="str">
        <f t="shared" si="10"/>
        <v/>
      </c>
      <c r="K112" s="64" t="str">
        <f t="shared" si="10"/>
        <v/>
      </c>
    </row>
    <row r="113" spans="2:11" x14ac:dyDescent="0.25">
      <c r="B113" s="7" t="str">
        <f t="shared" si="9"/>
        <v/>
      </c>
      <c r="H113" s="65" t="str">
        <f t="shared" si="10"/>
        <v/>
      </c>
      <c r="I113" s="66" t="str">
        <f t="shared" si="10"/>
        <v/>
      </c>
      <c r="J113" s="66" t="str">
        <f t="shared" si="10"/>
        <v/>
      </c>
      <c r="K113" s="64" t="str">
        <f t="shared" si="10"/>
        <v/>
      </c>
    </row>
    <row r="114" spans="2:11" x14ac:dyDescent="0.25">
      <c r="B114" s="7" t="str">
        <f t="shared" si="9"/>
        <v/>
      </c>
      <c r="H114" s="65" t="str">
        <f t="shared" si="10"/>
        <v/>
      </c>
      <c r="I114" s="66" t="str">
        <f t="shared" si="10"/>
        <v/>
      </c>
      <c r="J114" s="66" t="str">
        <f t="shared" si="10"/>
        <v/>
      </c>
      <c r="K114" s="64" t="str">
        <f t="shared" si="10"/>
        <v/>
      </c>
    </row>
    <row r="115" spans="2:11" x14ac:dyDescent="0.25">
      <c r="B115" s="7" t="str">
        <f t="shared" si="9"/>
        <v/>
      </c>
      <c r="H115" s="65" t="str">
        <f t="shared" si="10"/>
        <v/>
      </c>
      <c r="I115" s="66" t="str">
        <f t="shared" si="10"/>
        <v/>
      </c>
      <c r="J115" s="66" t="str">
        <f t="shared" si="10"/>
        <v/>
      </c>
      <c r="K115" s="64" t="str">
        <f t="shared" si="10"/>
        <v/>
      </c>
    </row>
    <row r="116" spans="2:11" x14ac:dyDescent="0.25">
      <c r="B116" s="7" t="str">
        <f t="shared" si="9"/>
        <v/>
      </c>
      <c r="H116" s="65" t="str">
        <f t="shared" si="10"/>
        <v/>
      </c>
      <c r="I116" s="66" t="str">
        <f t="shared" si="10"/>
        <v/>
      </c>
      <c r="J116" s="66" t="str">
        <f t="shared" si="10"/>
        <v/>
      </c>
      <c r="K116" s="64" t="str">
        <f t="shared" si="10"/>
        <v/>
      </c>
    </row>
    <row r="117" spans="2:11" x14ac:dyDescent="0.25">
      <c r="B117" s="7" t="str">
        <f t="shared" si="9"/>
        <v/>
      </c>
      <c r="H117" s="65" t="str">
        <f t="shared" si="10"/>
        <v/>
      </c>
      <c r="I117" s="66" t="str">
        <f t="shared" si="10"/>
        <v/>
      </c>
      <c r="J117" s="66" t="str">
        <f t="shared" si="10"/>
        <v/>
      </c>
      <c r="K117" s="64" t="str">
        <f t="shared" si="10"/>
        <v/>
      </c>
    </row>
    <row r="118" spans="2:11" x14ac:dyDescent="0.25">
      <c r="B118" s="7" t="str">
        <f t="shared" si="9"/>
        <v/>
      </c>
      <c r="H118" s="65" t="str">
        <f t="shared" si="10"/>
        <v/>
      </c>
      <c r="I118" s="66" t="str">
        <f t="shared" si="10"/>
        <v/>
      </c>
      <c r="J118" s="66" t="str">
        <f t="shared" si="10"/>
        <v/>
      </c>
      <c r="K118" s="64" t="str">
        <f t="shared" si="10"/>
        <v/>
      </c>
    </row>
    <row r="119" spans="2:11" x14ac:dyDescent="0.25">
      <c r="B119" s="7" t="str">
        <f t="shared" si="9"/>
        <v/>
      </c>
      <c r="H119" s="65" t="str">
        <f t="shared" si="10"/>
        <v/>
      </c>
      <c r="I119" s="66" t="str">
        <f t="shared" si="10"/>
        <v/>
      </c>
      <c r="J119" s="66" t="str">
        <f t="shared" si="10"/>
        <v/>
      </c>
      <c r="K119" s="64" t="str">
        <f t="shared" si="10"/>
        <v/>
      </c>
    </row>
    <row r="120" spans="2:11" x14ac:dyDescent="0.25">
      <c r="B120" s="7" t="str">
        <f t="shared" si="9"/>
        <v/>
      </c>
      <c r="H120" s="65" t="str">
        <f t="shared" si="10"/>
        <v/>
      </c>
      <c r="I120" s="66" t="str">
        <f t="shared" si="10"/>
        <v/>
      </c>
      <c r="J120" s="66" t="str">
        <f t="shared" si="10"/>
        <v/>
      </c>
      <c r="K120" s="64" t="str">
        <f t="shared" si="10"/>
        <v/>
      </c>
    </row>
    <row r="121" spans="2:11" x14ac:dyDescent="0.25">
      <c r="B121" s="6"/>
    </row>
    <row r="122" spans="2:11" x14ac:dyDescent="0.25">
      <c r="B122" s="6"/>
    </row>
    <row r="123" spans="2:11" x14ac:dyDescent="0.25">
      <c r="B123" s="6"/>
    </row>
    <row r="124" spans="2:11" x14ac:dyDescent="0.25">
      <c r="B124" s="6"/>
    </row>
    <row r="125" spans="2:11" x14ac:dyDescent="0.25">
      <c r="B125" s="6"/>
    </row>
    <row r="126" spans="2:11" x14ac:dyDescent="0.25">
      <c r="B126" s="6"/>
    </row>
    <row r="127" spans="2:11" x14ac:dyDescent="0.25">
      <c r="B127" s="6"/>
    </row>
    <row r="128" spans="2:11" x14ac:dyDescent="0.25">
      <c r="B128" s="6"/>
    </row>
    <row r="129" spans="2:2" x14ac:dyDescent="0.25">
      <c r="B129" s="6"/>
    </row>
    <row r="130" spans="2:2" x14ac:dyDescent="0.25">
      <c r="B130" s="6"/>
    </row>
    <row r="131" spans="2:2" x14ac:dyDescent="0.25">
      <c r="B131" s="6"/>
    </row>
    <row r="132" spans="2:2" x14ac:dyDescent="0.25">
      <c r="B132" s="6"/>
    </row>
    <row r="133" spans="2:2" x14ac:dyDescent="0.25">
      <c r="B133" s="6"/>
    </row>
    <row r="134" spans="2:2" x14ac:dyDescent="0.25">
      <c r="B134" s="6"/>
    </row>
    <row r="135" spans="2:2" x14ac:dyDescent="0.25">
      <c r="B135" s="6"/>
    </row>
    <row r="136" spans="2:2" x14ac:dyDescent="0.25">
      <c r="B136" s="6"/>
    </row>
    <row r="137" spans="2:2" x14ac:dyDescent="0.25">
      <c r="B137" s="6"/>
    </row>
    <row r="138" spans="2:2" x14ac:dyDescent="0.25">
      <c r="B138" s="6"/>
    </row>
    <row r="139" spans="2:2" x14ac:dyDescent="0.25">
      <c r="B139" s="6"/>
    </row>
    <row r="140" spans="2:2" x14ac:dyDescent="0.25">
      <c r="B140" s="6"/>
    </row>
    <row r="141" spans="2:2" x14ac:dyDescent="0.25">
      <c r="B141" s="6"/>
    </row>
    <row r="142" spans="2:2" x14ac:dyDescent="0.25">
      <c r="B142" s="6"/>
    </row>
    <row r="143" spans="2:2" x14ac:dyDescent="0.25">
      <c r="B143" s="6"/>
    </row>
    <row r="144" spans="2:2" x14ac:dyDescent="0.25">
      <c r="B144" s="6"/>
    </row>
    <row r="145" spans="2:2" x14ac:dyDescent="0.25">
      <c r="B145" s="6"/>
    </row>
    <row r="146" spans="2:2" x14ac:dyDescent="0.25">
      <c r="B146" s="6"/>
    </row>
    <row r="147" spans="2:2" x14ac:dyDescent="0.25">
      <c r="B147" s="6"/>
    </row>
    <row r="148" spans="2:2" x14ac:dyDescent="0.25">
      <c r="B148" s="6"/>
    </row>
    <row r="149" spans="2:2" x14ac:dyDescent="0.25">
      <c r="B149" s="6"/>
    </row>
    <row r="150" spans="2:2" x14ac:dyDescent="0.25">
      <c r="B150" s="6"/>
    </row>
    <row r="151" spans="2:2" x14ac:dyDescent="0.25">
      <c r="B151" s="6"/>
    </row>
    <row r="152" spans="2:2" x14ac:dyDescent="0.25">
      <c r="B152" s="6"/>
    </row>
    <row r="153" spans="2:2" x14ac:dyDescent="0.25">
      <c r="B153" s="6"/>
    </row>
  </sheetData>
  <mergeCells count="4">
    <mergeCell ref="A1:G1"/>
    <mergeCell ref="H1:K1"/>
    <mergeCell ref="M1:Q1"/>
    <mergeCell ref="S15:S17"/>
  </mergeCells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Modelo</vt:lpstr>
      <vt:lpstr>Preenchido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Igor MM</dc:creator>
  <cp:lastModifiedBy>Igor MM</cp:lastModifiedBy>
  <dcterms:created xsi:type="dcterms:W3CDTF">2018-09-25T22:58:31Z</dcterms:created>
  <dcterms:modified xsi:type="dcterms:W3CDTF">2018-09-26T01:55:23Z</dcterms:modified>
</cp:coreProperties>
</file>