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axmtr1\Downloads\"/>
    </mc:Choice>
  </mc:AlternateContent>
  <xr:revisionPtr revIDLastSave="0" documentId="13_ncr:1_{96B898AA-5F84-4F78-82AF-DD7446835F2C}" xr6:coauthVersionLast="45" xr6:coauthVersionMax="46" xr10:uidLastSave="{00000000-0000-0000-0000-000000000000}"/>
  <bookViews>
    <workbookView xWindow="-108" yWindow="-108" windowWidth="23256" windowHeight="12576" tabRatio="969" activeTab="5" xr2:uid="{00000000-000D-0000-FFFF-FFFF00000000}"/>
  </bookViews>
  <sheets>
    <sheet name="Equipe 1" sheetId="57" r:id="rId1"/>
    <sheet name="Insumos 1" sheetId="58" r:id="rId2"/>
    <sheet name="Resultado" sheetId="43" r:id="rId3"/>
    <sheet name="Tabela Apont Uteis" sheetId="66" state="hidden" r:id="rId4"/>
    <sheet name="Tabela Apont FDS e Feriado" sheetId="67" state="hidden" r:id="rId5"/>
    <sheet name="Base Propostas" sheetId="68" r:id="rId6"/>
    <sheet name="BasePropostasFiltro" sheetId="72" r:id="rId7"/>
    <sheet name="Base Insumos" sheetId="69" r:id="rId8"/>
    <sheet name="Base Situação" sheetId="71" r:id="rId9"/>
  </sheets>
  <definedNames>
    <definedName name="_xlnm._FilterDatabase" localSheetId="4" hidden="1">'Tabela Apont FDS e Feriado'!$B$1:$E$34</definedName>
    <definedName name="_xlnm._FilterDatabase" localSheetId="3" hidden="1">'Tabela Apont Uteis'!$A$1:$G$336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Parte 1_b306baf1-196a-47fc-9aae-6aeee7fa71a8" name="Parte 1" connection="Consulta - Parte 1"/>
          <x15:modelTable id="Parte 2_072e3dde-73e7-4f4a-bed5-2e8d2dac1a7e" name="Parte 2" connection="Consulta - Parte 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72" l="1" a="1"/>
  <c r="A1" i="72" s="1"/>
  <c r="F3" i="67" l="1"/>
  <c r="F4" i="67"/>
  <c r="F5" i="67"/>
  <c r="F6" i="67"/>
  <c r="F7" i="67"/>
  <c r="F8" i="67"/>
  <c r="F9" i="67"/>
  <c r="F10" i="67"/>
  <c r="F11" i="67"/>
  <c r="F12" i="67"/>
  <c r="F13" i="67"/>
  <c r="F14" i="67"/>
  <c r="F15" i="67"/>
  <c r="F16" i="67"/>
  <c r="F17" i="67"/>
  <c r="F18" i="67"/>
  <c r="F19" i="67"/>
  <c r="F20" i="67"/>
  <c r="F21" i="67"/>
  <c r="F22" i="67"/>
  <c r="F23" i="67"/>
  <c r="F24" i="67"/>
  <c r="F25" i="67"/>
  <c r="F26" i="67"/>
  <c r="F27" i="67"/>
  <c r="F28" i="67"/>
  <c r="F29" i="67"/>
  <c r="F30" i="67"/>
  <c r="F31" i="67"/>
  <c r="F32" i="67"/>
  <c r="F33" i="67"/>
  <c r="F34" i="67"/>
  <c r="H3" i="66"/>
  <c r="H4" i="66"/>
  <c r="H5" i="66"/>
  <c r="H6" i="66"/>
  <c r="H7" i="66"/>
  <c r="H8" i="66"/>
  <c r="H9" i="66"/>
  <c r="H10" i="66"/>
  <c r="H11" i="66"/>
  <c r="H12" i="66"/>
  <c r="H13" i="66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8" i="66"/>
  <c r="H49" i="66"/>
  <c r="H50" i="66"/>
  <c r="H51" i="66"/>
  <c r="H52" i="66"/>
  <c r="H53" i="66"/>
  <c r="H54" i="66"/>
  <c r="H55" i="66"/>
  <c r="H56" i="66"/>
  <c r="H57" i="66"/>
  <c r="H58" i="66"/>
  <c r="H59" i="66"/>
  <c r="H60" i="66"/>
  <c r="H61" i="66"/>
  <c r="H62" i="66"/>
  <c r="H63" i="66"/>
  <c r="H64" i="66"/>
  <c r="H65" i="66"/>
  <c r="H66" i="66"/>
  <c r="H67" i="66"/>
  <c r="H68" i="66"/>
  <c r="H69" i="66"/>
  <c r="H70" i="66"/>
  <c r="H71" i="66"/>
  <c r="H72" i="66"/>
  <c r="H73" i="66"/>
  <c r="H74" i="66"/>
  <c r="H75" i="66"/>
  <c r="H76" i="66"/>
  <c r="H77" i="66"/>
  <c r="H78" i="66"/>
  <c r="H79" i="66"/>
  <c r="H80" i="66"/>
  <c r="H81" i="66"/>
  <c r="H82" i="66"/>
  <c r="H83" i="66"/>
  <c r="H84" i="66"/>
  <c r="H85" i="66"/>
  <c r="H86" i="66"/>
  <c r="H87" i="66"/>
  <c r="H88" i="66"/>
  <c r="H89" i="66"/>
  <c r="H90" i="66"/>
  <c r="H91" i="66"/>
  <c r="H92" i="66"/>
  <c r="H93" i="66"/>
  <c r="H94" i="66"/>
  <c r="H95" i="66"/>
  <c r="H96" i="66"/>
  <c r="H97" i="66"/>
  <c r="H98" i="66"/>
  <c r="H99" i="66"/>
  <c r="H100" i="66"/>
  <c r="H101" i="66"/>
  <c r="H102" i="66"/>
  <c r="H103" i="66"/>
  <c r="H104" i="66"/>
  <c r="H105" i="66"/>
  <c r="H106" i="66"/>
  <c r="H107" i="66"/>
  <c r="H108" i="66"/>
  <c r="H109" i="66"/>
  <c r="H110" i="66"/>
  <c r="H111" i="66"/>
  <c r="H112" i="66"/>
  <c r="H113" i="66"/>
  <c r="H114" i="66"/>
  <c r="H115" i="66"/>
  <c r="H116" i="66"/>
  <c r="H117" i="66"/>
  <c r="H118" i="66"/>
  <c r="H119" i="66"/>
  <c r="H120" i="66"/>
  <c r="H121" i="66"/>
  <c r="H122" i="66"/>
  <c r="H123" i="66"/>
  <c r="H124" i="66"/>
  <c r="H125" i="66"/>
  <c r="H126" i="66"/>
  <c r="H127" i="66"/>
  <c r="H128" i="66"/>
  <c r="H129" i="66"/>
  <c r="H130" i="66"/>
  <c r="H131" i="66"/>
  <c r="H132" i="66"/>
  <c r="H133" i="66"/>
  <c r="H134" i="66"/>
  <c r="H135" i="66"/>
  <c r="H136" i="66"/>
  <c r="H137" i="66"/>
  <c r="H138" i="66"/>
  <c r="H139" i="66"/>
  <c r="H140" i="66"/>
  <c r="H141" i="66"/>
  <c r="H142" i="66"/>
  <c r="H143" i="66"/>
  <c r="H144" i="66"/>
  <c r="H145" i="66"/>
  <c r="H146" i="66"/>
  <c r="H147" i="66"/>
  <c r="H148" i="66"/>
  <c r="H149" i="66"/>
  <c r="H150" i="66"/>
  <c r="H151" i="66"/>
  <c r="H152" i="66"/>
  <c r="H153" i="66"/>
  <c r="H154" i="66"/>
  <c r="H155" i="66"/>
  <c r="H156" i="66"/>
  <c r="H157" i="66"/>
  <c r="H158" i="66"/>
  <c r="H159" i="66"/>
  <c r="H160" i="66"/>
  <c r="H161" i="66"/>
  <c r="H162" i="66"/>
  <c r="H163" i="66"/>
  <c r="H164" i="66"/>
  <c r="H165" i="66"/>
  <c r="H166" i="66"/>
  <c r="H167" i="66"/>
  <c r="H168" i="66"/>
  <c r="H169" i="66"/>
  <c r="H170" i="66"/>
  <c r="H171" i="66"/>
  <c r="H172" i="66"/>
  <c r="H173" i="66"/>
  <c r="H174" i="66"/>
  <c r="H175" i="66"/>
  <c r="H176" i="66"/>
  <c r="H177" i="66"/>
  <c r="H178" i="66"/>
  <c r="H179" i="66"/>
  <c r="H180" i="66"/>
  <c r="H181" i="66"/>
  <c r="H182" i="66"/>
  <c r="H183" i="66"/>
  <c r="H184" i="66"/>
  <c r="H185" i="66"/>
  <c r="H186" i="66"/>
  <c r="H187" i="66"/>
  <c r="H188" i="66"/>
  <c r="H189" i="66"/>
  <c r="H190" i="66"/>
  <c r="H191" i="66"/>
  <c r="H192" i="66"/>
  <c r="H193" i="66"/>
  <c r="H194" i="66"/>
  <c r="H195" i="66"/>
  <c r="H196" i="66"/>
  <c r="H197" i="66"/>
  <c r="H198" i="66"/>
  <c r="H199" i="66"/>
  <c r="H200" i="66"/>
  <c r="H201" i="66"/>
  <c r="H202" i="66"/>
  <c r="H203" i="66"/>
  <c r="H204" i="66"/>
  <c r="H205" i="66"/>
  <c r="H206" i="66"/>
  <c r="H207" i="66"/>
  <c r="H208" i="66"/>
  <c r="H209" i="66"/>
  <c r="H210" i="66"/>
  <c r="H211" i="66"/>
  <c r="H212" i="66"/>
  <c r="H213" i="66"/>
  <c r="H214" i="66"/>
  <c r="H215" i="66"/>
  <c r="H216" i="66"/>
  <c r="H217" i="66"/>
  <c r="H218" i="66"/>
  <c r="H219" i="66"/>
  <c r="H220" i="66"/>
  <c r="H221" i="66"/>
  <c r="H222" i="66"/>
  <c r="H223" i="66"/>
  <c r="H224" i="66"/>
  <c r="H225" i="66"/>
  <c r="H226" i="66"/>
  <c r="H227" i="66"/>
  <c r="H228" i="66"/>
  <c r="H229" i="66"/>
  <c r="H230" i="66"/>
  <c r="H231" i="66"/>
  <c r="H232" i="66"/>
  <c r="H233" i="66"/>
  <c r="H234" i="66"/>
  <c r="H235" i="66"/>
  <c r="H236" i="66"/>
  <c r="H237" i="66"/>
  <c r="H238" i="66"/>
  <c r="H239" i="66"/>
  <c r="H240" i="66"/>
  <c r="H241" i="66"/>
  <c r="H242" i="66"/>
  <c r="H243" i="66"/>
  <c r="H244" i="66"/>
  <c r="H245" i="66"/>
  <c r="H246" i="66"/>
  <c r="H247" i="66"/>
  <c r="H248" i="66"/>
  <c r="H249" i="66"/>
  <c r="H250" i="66"/>
  <c r="H251" i="66"/>
  <c r="H252" i="66"/>
  <c r="H253" i="66"/>
  <c r="H254" i="66"/>
  <c r="H255" i="66"/>
  <c r="H256" i="66"/>
  <c r="H257" i="66"/>
  <c r="H258" i="66"/>
  <c r="H259" i="66"/>
  <c r="H260" i="66"/>
  <c r="H261" i="66"/>
  <c r="H262" i="66"/>
  <c r="H263" i="66"/>
  <c r="H264" i="66"/>
  <c r="H265" i="66"/>
  <c r="H266" i="66"/>
  <c r="H267" i="66"/>
  <c r="H268" i="66"/>
  <c r="H269" i="66"/>
  <c r="H270" i="66"/>
  <c r="H271" i="66"/>
  <c r="H272" i="66"/>
  <c r="H273" i="66"/>
  <c r="H274" i="66"/>
  <c r="H275" i="66"/>
  <c r="H276" i="66"/>
  <c r="H277" i="66"/>
  <c r="H278" i="66"/>
  <c r="H279" i="66"/>
  <c r="H280" i="66"/>
  <c r="H281" i="66"/>
  <c r="H282" i="66"/>
  <c r="H283" i="66"/>
  <c r="H284" i="66"/>
  <c r="H285" i="66"/>
  <c r="H286" i="66"/>
  <c r="H287" i="66"/>
  <c r="H288" i="66"/>
  <c r="H289" i="66"/>
  <c r="H290" i="66"/>
  <c r="H291" i="66"/>
  <c r="H292" i="66"/>
  <c r="H293" i="66"/>
  <c r="H294" i="66"/>
  <c r="H295" i="66"/>
  <c r="H296" i="66"/>
  <c r="H297" i="66"/>
  <c r="H298" i="66"/>
  <c r="H299" i="66"/>
  <c r="H300" i="66"/>
  <c r="H301" i="66"/>
  <c r="H302" i="66"/>
  <c r="H303" i="66"/>
  <c r="H304" i="66"/>
  <c r="H305" i="66"/>
  <c r="H306" i="66"/>
  <c r="H307" i="66"/>
  <c r="H308" i="66"/>
  <c r="H309" i="66"/>
  <c r="H310" i="66"/>
  <c r="H311" i="66"/>
  <c r="H312" i="66"/>
  <c r="H313" i="66"/>
  <c r="H314" i="66"/>
  <c r="H315" i="66"/>
  <c r="H316" i="66"/>
  <c r="H317" i="66"/>
  <c r="H318" i="66"/>
  <c r="H319" i="66"/>
  <c r="H320" i="66"/>
  <c r="H321" i="66"/>
  <c r="H322" i="66"/>
  <c r="H323" i="66"/>
  <c r="H324" i="66"/>
  <c r="H325" i="66"/>
  <c r="H326" i="66"/>
  <c r="H327" i="66"/>
  <c r="H328" i="66"/>
  <c r="H329" i="66"/>
  <c r="H330" i="66"/>
  <c r="H331" i="66"/>
  <c r="H332" i="66"/>
  <c r="H333" i="66"/>
  <c r="H334" i="66"/>
  <c r="H335" i="66"/>
  <c r="H336" i="66"/>
  <c r="C23" i="43"/>
  <c r="C5" i="57"/>
  <c r="C3" i="57"/>
  <c r="O15" i="69"/>
  <c r="M15" i="69"/>
  <c r="L15" i="69"/>
  <c r="K15" i="69"/>
  <c r="D15" i="69"/>
  <c r="M13" i="69"/>
  <c r="L13" i="69"/>
  <c r="K13" i="69"/>
  <c r="D13" i="69"/>
  <c r="O12" i="69"/>
  <c r="L12" i="69"/>
  <c r="K12" i="69"/>
  <c r="D12" i="69"/>
  <c r="X11" i="69"/>
  <c r="O11" i="69"/>
  <c r="M11" i="69"/>
  <c r="L11" i="69"/>
  <c r="K11" i="69"/>
  <c r="B11" i="69"/>
  <c r="O10" i="69"/>
  <c r="M10" i="69"/>
  <c r="L10" i="69"/>
  <c r="K10" i="69"/>
  <c r="D10" i="69"/>
  <c r="D34" i="67" l="1"/>
  <c r="E34" i="67" s="1"/>
  <c r="D33" i="67"/>
  <c r="E33" i="67" s="1"/>
  <c r="D32" i="67"/>
  <c r="E32" i="67" s="1"/>
  <c r="D31" i="67"/>
  <c r="E31" i="67" s="1"/>
  <c r="D30" i="67"/>
  <c r="E30" i="67" s="1"/>
  <c r="D29" i="67"/>
  <c r="E29" i="67" s="1"/>
  <c r="D28" i="67"/>
  <c r="E28" i="67" s="1"/>
  <c r="D27" i="67"/>
  <c r="E27" i="67" s="1"/>
  <c r="D26" i="67"/>
  <c r="E26" i="67" s="1"/>
  <c r="D25" i="67"/>
  <c r="E25" i="67" s="1"/>
  <c r="D24" i="67"/>
  <c r="E24" i="67" s="1"/>
  <c r="D23" i="67"/>
  <c r="E23" i="67" s="1"/>
  <c r="D22" i="67"/>
  <c r="E22" i="67" s="1"/>
  <c r="D21" i="67"/>
  <c r="E21" i="67" s="1"/>
  <c r="D20" i="67"/>
  <c r="E20" i="67" s="1"/>
  <c r="D19" i="67"/>
  <c r="E19" i="67" s="1"/>
  <c r="D18" i="67"/>
  <c r="E18" i="67" s="1"/>
  <c r="D17" i="67"/>
  <c r="E17" i="67" s="1"/>
  <c r="D16" i="67"/>
  <c r="E16" i="67" s="1"/>
  <c r="D15" i="67"/>
  <c r="E15" i="67" s="1"/>
  <c r="D14" i="67"/>
  <c r="E14" i="67" s="1"/>
  <c r="D13" i="67"/>
  <c r="E13" i="67" s="1"/>
  <c r="D12" i="67"/>
  <c r="E12" i="67" s="1"/>
  <c r="D11" i="67"/>
  <c r="E11" i="67" s="1"/>
  <c r="D10" i="67"/>
  <c r="E10" i="67" s="1"/>
  <c r="D9" i="67"/>
  <c r="E9" i="67" s="1"/>
  <c r="D8" i="67"/>
  <c r="E8" i="67" s="1"/>
  <c r="D7" i="67"/>
  <c r="E7" i="67" s="1"/>
  <c r="D6" i="67"/>
  <c r="E6" i="67" s="1"/>
  <c r="D5" i="67"/>
  <c r="E5" i="67" s="1"/>
  <c r="D4" i="67"/>
  <c r="E4" i="67" s="1"/>
  <c r="D3" i="67"/>
  <c r="E3" i="67" s="1"/>
  <c r="F336" i="66"/>
  <c r="G336" i="66" s="1"/>
  <c r="D336" i="66"/>
  <c r="E336" i="66" s="1"/>
  <c r="F335" i="66"/>
  <c r="G335" i="66" s="1"/>
  <c r="D335" i="66"/>
  <c r="E335" i="66" s="1"/>
  <c r="F334" i="66"/>
  <c r="G334" i="66" s="1"/>
  <c r="D334" i="66"/>
  <c r="E334" i="66" s="1"/>
  <c r="F333" i="66"/>
  <c r="G333" i="66" s="1"/>
  <c r="D333" i="66"/>
  <c r="E333" i="66" s="1"/>
  <c r="F332" i="66"/>
  <c r="G332" i="66" s="1"/>
  <c r="D332" i="66"/>
  <c r="E332" i="66" s="1"/>
  <c r="F331" i="66"/>
  <c r="G331" i="66" s="1"/>
  <c r="D331" i="66"/>
  <c r="E331" i="66" s="1"/>
  <c r="F330" i="66"/>
  <c r="G330" i="66" s="1"/>
  <c r="D330" i="66"/>
  <c r="E330" i="66" s="1"/>
  <c r="F329" i="66"/>
  <c r="G329" i="66" s="1"/>
  <c r="D329" i="66"/>
  <c r="E329" i="66" s="1"/>
  <c r="F328" i="66"/>
  <c r="G328" i="66" s="1"/>
  <c r="D328" i="66"/>
  <c r="E328" i="66" s="1"/>
  <c r="F327" i="66"/>
  <c r="G327" i="66" s="1"/>
  <c r="D327" i="66"/>
  <c r="E327" i="66" s="1"/>
  <c r="F326" i="66"/>
  <c r="G326" i="66" s="1"/>
  <c r="D326" i="66"/>
  <c r="E326" i="66" s="1"/>
  <c r="G325" i="66"/>
  <c r="F325" i="66"/>
  <c r="D325" i="66"/>
  <c r="E325" i="66" s="1"/>
  <c r="F324" i="66"/>
  <c r="G324" i="66" s="1"/>
  <c r="D324" i="66"/>
  <c r="E324" i="66" s="1"/>
  <c r="F323" i="66"/>
  <c r="G323" i="66" s="1"/>
  <c r="D323" i="66"/>
  <c r="E323" i="66" s="1"/>
  <c r="F322" i="66"/>
  <c r="G322" i="66" s="1"/>
  <c r="D322" i="66"/>
  <c r="E322" i="66" s="1"/>
  <c r="F321" i="66"/>
  <c r="G321" i="66" s="1"/>
  <c r="D321" i="66"/>
  <c r="E321" i="66" s="1"/>
  <c r="F320" i="66"/>
  <c r="G320" i="66" s="1"/>
  <c r="D320" i="66"/>
  <c r="E320" i="66" s="1"/>
  <c r="G319" i="66"/>
  <c r="F319" i="66"/>
  <c r="D319" i="66"/>
  <c r="E319" i="66" s="1"/>
  <c r="F318" i="66"/>
  <c r="G318" i="66" s="1"/>
  <c r="D318" i="66"/>
  <c r="E318" i="66" s="1"/>
  <c r="F317" i="66"/>
  <c r="G317" i="66" s="1"/>
  <c r="D317" i="66"/>
  <c r="E317" i="66" s="1"/>
  <c r="F316" i="66"/>
  <c r="G316" i="66" s="1"/>
  <c r="D316" i="66"/>
  <c r="E316" i="66" s="1"/>
  <c r="F315" i="66"/>
  <c r="G315" i="66" s="1"/>
  <c r="E315" i="66"/>
  <c r="D315" i="66"/>
  <c r="F314" i="66"/>
  <c r="G314" i="66" s="1"/>
  <c r="D314" i="66"/>
  <c r="E314" i="66" s="1"/>
  <c r="F313" i="66"/>
  <c r="G313" i="66" s="1"/>
  <c r="D313" i="66"/>
  <c r="E313" i="66" s="1"/>
  <c r="F312" i="66"/>
  <c r="G312" i="66" s="1"/>
  <c r="D312" i="66"/>
  <c r="E312" i="66" s="1"/>
  <c r="F311" i="66"/>
  <c r="G311" i="66" s="1"/>
  <c r="D311" i="66"/>
  <c r="E311" i="66" s="1"/>
  <c r="F310" i="66"/>
  <c r="G310" i="66" s="1"/>
  <c r="D310" i="66"/>
  <c r="E310" i="66" s="1"/>
  <c r="F309" i="66"/>
  <c r="G309" i="66" s="1"/>
  <c r="D309" i="66"/>
  <c r="E309" i="66" s="1"/>
  <c r="F308" i="66"/>
  <c r="G308" i="66" s="1"/>
  <c r="D308" i="66"/>
  <c r="E308" i="66" s="1"/>
  <c r="F307" i="66"/>
  <c r="G307" i="66" s="1"/>
  <c r="D307" i="66"/>
  <c r="E307" i="66" s="1"/>
  <c r="F306" i="66"/>
  <c r="G306" i="66" s="1"/>
  <c r="D306" i="66"/>
  <c r="E306" i="66" s="1"/>
  <c r="F305" i="66"/>
  <c r="G305" i="66" s="1"/>
  <c r="D305" i="66"/>
  <c r="E305" i="66" s="1"/>
  <c r="F304" i="66"/>
  <c r="G304" i="66" s="1"/>
  <c r="D304" i="66"/>
  <c r="E304" i="66" s="1"/>
  <c r="F303" i="66"/>
  <c r="G303" i="66" s="1"/>
  <c r="D303" i="66"/>
  <c r="E303" i="66" s="1"/>
  <c r="F302" i="66"/>
  <c r="G302" i="66" s="1"/>
  <c r="D302" i="66"/>
  <c r="E302" i="66" s="1"/>
  <c r="F301" i="66"/>
  <c r="G301" i="66" s="1"/>
  <c r="D301" i="66"/>
  <c r="E301" i="66" s="1"/>
  <c r="F300" i="66"/>
  <c r="G300" i="66" s="1"/>
  <c r="D300" i="66"/>
  <c r="E300" i="66" s="1"/>
  <c r="F299" i="66"/>
  <c r="G299" i="66" s="1"/>
  <c r="D299" i="66"/>
  <c r="E299" i="66" s="1"/>
  <c r="F298" i="66"/>
  <c r="G298" i="66" s="1"/>
  <c r="D298" i="66"/>
  <c r="E298" i="66" s="1"/>
  <c r="F297" i="66"/>
  <c r="G297" i="66" s="1"/>
  <c r="D297" i="66"/>
  <c r="E297" i="66" s="1"/>
  <c r="F296" i="66"/>
  <c r="G296" i="66" s="1"/>
  <c r="D296" i="66"/>
  <c r="E296" i="66" s="1"/>
  <c r="F295" i="66"/>
  <c r="G295" i="66" s="1"/>
  <c r="E295" i="66"/>
  <c r="D295" i="66"/>
  <c r="F294" i="66"/>
  <c r="G294" i="66" s="1"/>
  <c r="D294" i="66"/>
  <c r="E294" i="66" s="1"/>
  <c r="F293" i="66"/>
  <c r="G293" i="66" s="1"/>
  <c r="D293" i="66"/>
  <c r="E293" i="66" s="1"/>
  <c r="F292" i="66"/>
  <c r="G292" i="66" s="1"/>
  <c r="D292" i="66"/>
  <c r="E292" i="66" s="1"/>
  <c r="F291" i="66"/>
  <c r="G291" i="66" s="1"/>
  <c r="D291" i="66"/>
  <c r="E291" i="66" s="1"/>
  <c r="F290" i="66"/>
  <c r="G290" i="66" s="1"/>
  <c r="D290" i="66"/>
  <c r="E290" i="66" s="1"/>
  <c r="F289" i="66"/>
  <c r="G289" i="66" s="1"/>
  <c r="D289" i="66"/>
  <c r="E289" i="66" s="1"/>
  <c r="F288" i="66"/>
  <c r="G288" i="66" s="1"/>
  <c r="D288" i="66"/>
  <c r="E288" i="66" s="1"/>
  <c r="F287" i="66"/>
  <c r="G287" i="66" s="1"/>
  <c r="D287" i="66"/>
  <c r="E287" i="66" s="1"/>
  <c r="F286" i="66"/>
  <c r="G286" i="66" s="1"/>
  <c r="D286" i="66"/>
  <c r="E286" i="66" s="1"/>
  <c r="F285" i="66"/>
  <c r="G285" i="66" s="1"/>
  <c r="D285" i="66"/>
  <c r="E285" i="66" s="1"/>
  <c r="F284" i="66"/>
  <c r="G284" i="66" s="1"/>
  <c r="D284" i="66"/>
  <c r="E284" i="66" s="1"/>
  <c r="F283" i="66"/>
  <c r="G283" i="66" s="1"/>
  <c r="D283" i="66"/>
  <c r="E283" i="66" s="1"/>
  <c r="F282" i="66"/>
  <c r="G282" i="66" s="1"/>
  <c r="D282" i="66"/>
  <c r="E282" i="66" s="1"/>
  <c r="F281" i="66"/>
  <c r="G281" i="66" s="1"/>
  <c r="D281" i="66"/>
  <c r="E281" i="66" s="1"/>
  <c r="G280" i="66"/>
  <c r="F280" i="66"/>
  <c r="D280" i="66"/>
  <c r="E280" i="66" s="1"/>
  <c r="F279" i="66"/>
  <c r="G279" i="66" s="1"/>
  <c r="D279" i="66"/>
  <c r="E279" i="66" s="1"/>
  <c r="F278" i="66"/>
  <c r="G278" i="66" s="1"/>
  <c r="D278" i="66"/>
  <c r="E278" i="66" s="1"/>
  <c r="F277" i="66"/>
  <c r="G277" i="66" s="1"/>
  <c r="D277" i="66"/>
  <c r="E277" i="66" s="1"/>
  <c r="F276" i="66"/>
  <c r="G276" i="66" s="1"/>
  <c r="D276" i="66"/>
  <c r="E276" i="66" s="1"/>
  <c r="F275" i="66"/>
  <c r="G275" i="66" s="1"/>
  <c r="D275" i="66"/>
  <c r="E275" i="66" s="1"/>
  <c r="F274" i="66"/>
  <c r="G274" i="66" s="1"/>
  <c r="D274" i="66"/>
  <c r="E274" i="66" s="1"/>
  <c r="F273" i="66"/>
  <c r="G273" i="66" s="1"/>
  <c r="D273" i="66"/>
  <c r="E273" i="66" s="1"/>
  <c r="F272" i="66"/>
  <c r="G272" i="66" s="1"/>
  <c r="D272" i="66"/>
  <c r="E272" i="66" s="1"/>
  <c r="F271" i="66"/>
  <c r="G271" i="66" s="1"/>
  <c r="D271" i="66"/>
  <c r="E271" i="66" s="1"/>
  <c r="F270" i="66"/>
  <c r="G270" i="66" s="1"/>
  <c r="D270" i="66"/>
  <c r="E270" i="66" s="1"/>
  <c r="F269" i="66"/>
  <c r="G269" i="66" s="1"/>
  <c r="D269" i="66"/>
  <c r="E269" i="66" s="1"/>
  <c r="G268" i="66"/>
  <c r="F268" i="66"/>
  <c r="D268" i="66"/>
  <c r="E268" i="66" s="1"/>
  <c r="F267" i="66"/>
  <c r="G267" i="66" s="1"/>
  <c r="D267" i="66"/>
  <c r="E267" i="66" s="1"/>
  <c r="F266" i="66"/>
  <c r="G266" i="66" s="1"/>
  <c r="D266" i="66"/>
  <c r="E266" i="66" s="1"/>
  <c r="F265" i="66"/>
  <c r="G265" i="66" s="1"/>
  <c r="D265" i="66"/>
  <c r="E265" i="66" s="1"/>
  <c r="F264" i="66"/>
  <c r="G264" i="66" s="1"/>
  <c r="D264" i="66"/>
  <c r="E264" i="66" s="1"/>
  <c r="F263" i="66"/>
  <c r="G263" i="66" s="1"/>
  <c r="D263" i="66"/>
  <c r="E263" i="66" s="1"/>
  <c r="F262" i="66"/>
  <c r="G262" i="66" s="1"/>
  <c r="D262" i="66"/>
  <c r="E262" i="66" s="1"/>
  <c r="F261" i="66"/>
  <c r="G261" i="66" s="1"/>
  <c r="D261" i="66"/>
  <c r="E261" i="66" s="1"/>
  <c r="F260" i="66"/>
  <c r="G260" i="66" s="1"/>
  <c r="D260" i="66"/>
  <c r="E260" i="66" s="1"/>
  <c r="F259" i="66"/>
  <c r="G259" i="66" s="1"/>
  <c r="E259" i="66"/>
  <c r="D259" i="66"/>
  <c r="F258" i="66"/>
  <c r="G258" i="66" s="1"/>
  <c r="D258" i="66"/>
  <c r="E258" i="66" s="1"/>
  <c r="F257" i="66"/>
  <c r="G257" i="66" s="1"/>
  <c r="D257" i="66"/>
  <c r="E257" i="66" s="1"/>
  <c r="G256" i="66"/>
  <c r="F256" i="66"/>
  <c r="D256" i="66"/>
  <c r="E256" i="66" s="1"/>
  <c r="F255" i="66"/>
  <c r="G255" i="66" s="1"/>
  <c r="D255" i="66"/>
  <c r="E255" i="66" s="1"/>
  <c r="F254" i="66"/>
  <c r="G254" i="66" s="1"/>
  <c r="D254" i="66"/>
  <c r="E254" i="66" s="1"/>
  <c r="F253" i="66"/>
  <c r="G253" i="66" s="1"/>
  <c r="D253" i="66"/>
  <c r="E253" i="66" s="1"/>
  <c r="F252" i="66"/>
  <c r="G252" i="66" s="1"/>
  <c r="D252" i="66"/>
  <c r="E252" i="66" s="1"/>
  <c r="F251" i="66"/>
  <c r="G251" i="66" s="1"/>
  <c r="D251" i="66"/>
  <c r="E251" i="66" s="1"/>
  <c r="F250" i="66"/>
  <c r="G250" i="66" s="1"/>
  <c r="D250" i="66"/>
  <c r="E250" i="66" s="1"/>
  <c r="F249" i="66"/>
  <c r="G249" i="66" s="1"/>
  <c r="D249" i="66"/>
  <c r="E249" i="66" s="1"/>
  <c r="F248" i="66"/>
  <c r="G248" i="66" s="1"/>
  <c r="D248" i="66"/>
  <c r="E248" i="66" s="1"/>
  <c r="F247" i="66"/>
  <c r="G247" i="66" s="1"/>
  <c r="D247" i="66"/>
  <c r="E247" i="66" s="1"/>
  <c r="F246" i="66"/>
  <c r="G246" i="66" s="1"/>
  <c r="D246" i="66"/>
  <c r="E246" i="66" s="1"/>
  <c r="F245" i="66"/>
  <c r="G245" i="66" s="1"/>
  <c r="D245" i="66"/>
  <c r="E245" i="66" s="1"/>
  <c r="F244" i="66"/>
  <c r="G244" i="66" s="1"/>
  <c r="D244" i="66"/>
  <c r="E244" i="66" s="1"/>
  <c r="F243" i="66"/>
  <c r="G243" i="66" s="1"/>
  <c r="D243" i="66"/>
  <c r="E243" i="66" s="1"/>
  <c r="F242" i="66"/>
  <c r="G242" i="66" s="1"/>
  <c r="D242" i="66"/>
  <c r="E242" i="66" s="1"/>
  <c r="F241" i="66"/>
  <c r="G241" i="66" s="1"/>
  <c r="D241" i="66"/>
  <c r="E241" i="66" s="1"/>
  <c r="F240" i="66"/>
  <c r="G240" i="66" s="1"/>
  <c r="D240" i="66"/>
  <c r="E240" i="66" s="1"/>
  <c r="F239" i="66"/>
  <c r="G239" i="66" s="1"/>
  <c r="D239" i="66"/>
  <c r="E239" i="66" s="1"/>
  <c r="F238" i="66"/>
  <c r="G238" i="66" s="1"/>
  <c r="D238" i="66"/>
  <c r="E238" i="66" s="1"/>
  <c r="F237" i="66"/>
  <c r="G237" i="66" s="1"/>
  <c r="D237" i="66"/>
  <c r="E237" i="66" s="1"/>
  <c r="F236" i="66"/>
  <c r="G236" i="66" s="1"/>
  <c r="D236" i="66"/>
  <c r="E236" i="66" s="1"/>
  <c r="F235" i="66"/>
  <c r="G235" i="66" s="1"/>
  <c r="D235" i="66"/>
  <c r="E235" i="66" s="1"/>
  <c r="F234" i="66"/>
  <c r="G234" i="66" s="1"/>
  <c r="D234" i="66"/>
  <c r="E234" i="66" s="1"/>
  <c r="F233" i="66"/>
  <c r="G233" i="66" s="1"/>
  <c r="D233" i="66"/>
  <c r="E233" i="66" s="1"/>
  <c r="G232" i="66"/>
  <c r="F232" i="66"/>
  <c r="D232" i="66"/>
  <c r="E232" i="66" s="1"/>
  <c r="F231" i="66"/>
  <c r="G231" i="66" s="1"/>
  <c r="D231" i="66"/>
  <c r="E231" i="66" s="1"/>
  <c r="F230" i="66"/>
  <c r="G230" i="66" s="1"/>
  <c r="D230" i="66"/>
  <c r="E230" i="66" s="1"/>
  <c r="F229" i="66"/>
  <c r="G229" i="66" s="1"/>
  <c r="D229" i="66"/>
  <c r="E229" i="66" s="1"/>
  <c r="F228" i="66"/>
  <c r="G228" i="66" s="1"/>
  <c r="D228" i="66"/>
  <c r="E228" i="66" s="1"/>
  <c r="F227" i="66"/>
  <c r="G227" i="66" s="1"/>
  <c r="D227" i="66"/>
  <c r="E227" i="66" s="1"/>
  <c r="F226" i="66"/>
  <c r="G226" i="66" s="1"/>
  <c r="D226" i="66"/>
  <c r="E226" i="66" s="1"/>
  <c r="F225" i="66"/>
  <c r="G225" i="66" s="1"/>
  <c r="D225" i="66"/>
  <c r="E225" i="66" s="1"/>
  <c r="F224" i="66"/>
  <c r="G224" i="66" s="1"/>
  <c r="D224" i="66"/>
  <c r="E224" i="66" s="1"/>
  <c r="F223" i="66"/>
  <c r="G223" i="66" s="1"/>
  <c r="D223" i="66"/>
  <c r="E223" i="66" s="1"/>
  <c r="F222" i="66"/>
  <c r="G222" i="66" s="1"/>
  <c r="D222" i="66"/>
  <c r="E222" i="66" s="1"/>
  <c r="F221" i="66"/>
  <c r="G221" i="66" s="1"/>
  <c r="D221" i="66"/>
  <c r="E221" i="66" s="1"/>
  <c r="G220" i="66"/>
  <c r="F220" i="66"/>
  <c r="D220" i="66"/>
  <c r="E220" i="66" s="1"/>
  <c r="F219" i="66"/>
  <c r="G219" i="66" s="1"/>
  <c r="D219" i="66"/>
  <c r="E219" i="66" s="1"/>
  <c r="F218" i="66"/>
  <c r="G218" i="66" s="1"/>
  <c r="D218" i="66"/>
  <c r="E218" i="66" s="1"/>
  <c r="F217" i="66"/>
  <c r="G217" i="66" s="1"/>
  <c r="D217" i="66"/>
  <c r="E217" i="66" s="1"/>
  <c r="F216" i="66"/>
  <c r="G216" i="66" s="1"/>
  <c r="D216" i="66"/>
  <c r="E216" i="66" s="1"/>
  <c r="F215" i="66"/>
  <c r="G215" i="66" s="1"/>
  <c r="D215" i="66"/>
  <c r="E215" i="66" s="1"/>
  <c r="F214" i="66"/>
  <c r="G214" i="66" s="1"/>
  <c r="D214" i="66"/>
  <c r="E214" i="66" s="1"/>
  <c r="F213" i="66"/>
  <c r="G213" i="66" s="1"/>
  <c r="D213" i="66"/>
  <c r="E213" i="66" s="1"/>
  <c r="F212" i="66"/>
  <c r="G212" i="66" s="1"/>
  <c r="D212" i="66"/>
  <c r="E212" i="66" s="1"/>
  <c r="F211" i="66"/>
  <c r="G211" i="66" s="1"/>
  <c r="D211" i="66"/>
  <c r="E211" i="66" s="1"/>
  <c r="F210" i="66"/>
  <c r="G210" i="66" s="1"/>
  <c r="D210" i="66"/>
  <c r="E210" i="66" s="1"/>
  <c r="F209" i="66"/>
  <c r="G209" i="66" s="1"/>
  <c r="D209" i="66"/>
  <c r="E209" i="66" s="1"/>
  <c r="F208" i="66"/>
  <c r="G208" i="66" s="1"/>
  <c r="D208" i="66"/>
  <c r="E208" i="66" s="1"/>
  <c r="F207" i="66"/>
  <c r="G207" i="66" s="1"/>
  <c r="D207" i="66"/>
  <c r="E207" i="66" s="1"/>
  <c r="F206" i="66"/>
  <c r="G206" i="66" s="1"/>
  <c r="D206" i="66"/>
  <c r="E206" i="66" s="1"/>
  <c r="F205" i="66"/>
  <c r="G205" i="66" s="1"/>
  <c r="D205" i="66"/>
  <c r="E205" i="66" s="1"/>
  <c r="F204" i="66"/>
  <c r="G204" i="66" s="1"/>
  <c r="D204" i="66"/>
  <c r="E204" i="66" s="1"/>
  <c r="F203" i="66"/>
  <c r="G203" i="66" s="1"/>
  <c r="D203" i="66"/>
  <c r="E203" i="66" s="1"/>
  <c r="F202" i="66"/>
  <c r="G202" i="66" s="1"/>
  <c r="D202" i="66"/>
  <c r="E202" i="66" s="1"/>
  <c r="F201" i="66"/>
  <c r="G201" i="66" s="1"/>
  <c r="D201" i="66"/>
  <c r="E201" i="66" s="1"/>
  <c r="F200" i="66"/>
  <c r="G200" i="66" s="1"/>
  <c r="D200" i="66"/>
  <c r="E200" i="66" s="1"/>
  <c r="F199" i="66"/>
  <c r="G199" i="66" s="1"/>
  <c r="D199" i="66"/>
  <c r="E199" i="66" s="1"/>
  <c r="F198" i="66"/>
  <c r="G198" i="66" s="1"/>
  <c r="D198" i="66"/>
  <c r="E198" i="66" s="1"/>
  <c r="F197" i="66"/>
  <c r="G197" i="66" s="1"/>
  <c r="D197" i="66"/>
  <c r="E197" i="66" s="1"/>
  <c r="G196" i="66"/>
  <c r="F196" i="66"/>
  <c r="D196" i="66"/>
  <c r="E196" i="66" s="1"/>
  <c r="F195" i="66"/>
  <c r="G195" i="66" s="1"/>
  <c r="D195" i="66"/>
  <c r="E195" i="66" s="1"/>
  <c r="F194" i="66"/>
  <c r="G194" i="66" s="1"/>
  <c r="D194" i="66"/>
  <c r="E194" i="66" s="1"/>
  <c r="F193" i="66"/>
  <c r="G193" i="66" s="1"/>
  <c r="D193" i="66"/>
  <c r="E193" i="66" s="1"/>
  <c r="F192" i="66"/>
  <c r="G192" i="66" s="1"/>
  <c r="D192" i="66"/>
  <c r="E192" i="66" s="1"/>
  <c r="F191" i="66"/>
  <c r="G191" i="66" s="1"/>
  <c r="D191" i="66"/>
  <c r="E191" i="66" s="1"/>
  <c r="F190" i="66"/>
  <c r="G190" i="66" s="1"/>
  <c r="D190" i="66"/>
  <c r="E190" i="66" s="1"/>
  <c r="F189" i="66"/>
  <c r="G189" i="66" s="1"/>
  <c r="D189" i="66"/>
  <c r="E189" i="66" s="1"/>
  <c r="F188" i="66"/>
  <c r="G188" i="66" s="1"/>
  <c r="D188" i="66"/>
  <c r="E188" i="66" s="1"/>
  <c r="F187" i="66"/>
  <c r="G187" i="66" s="1"/>
  <c r="D187" i="66"/>
  <c r="E187" i="66" s="1"/>
  <c r="F186" i="66"/>
  <c r="G186" i="66" s="1"/>
  <c r="D186" i="66"/>
  <c r="E186" i="66" s="1"/>
  <c r="F185" i="66"/>
  <c r="G185" i="66" s="1"/>
  <c r="D185" i="66"/>
  <c r="E185" i="66" s="1"/>
  <c r="F184" i="66"/>
  <c r="G184" i="66" s="1"/>
  <c r="D184" i="66"/>
  <c r="E184" i="66" s="1"/>
  <c r="F183" i="66"/>
  <c r="G183" i="66" s="1"/>
  <c r="D183" i="66"/>
  <c r="E183" i="66" s="1"/>
  <c r="F182" i="66"/>
  <c r="G182" i="66" s="1"/>
  <c r="D182" i="66"/>
  <c r="E182" i="66" s="1"/>
  <c r="F181" i="66"/>
  <c r="G181" i="66" s="1"/>
  <c r="D181" i="66"/>
  <c r="E181" i="66" s="1"/>
  <c r="F180" i="66"/>
  <c r="G180" i="66" s="1"/>
  <c r="D180" i="66"/>
  <c r="E180" i="66" s="1"/>
  <c r="F179" i="66"/>
  <c r="G179" i="66" s="1"/>
  <c r="D179" i="66"/>
  <c r="E179" i="66" s="1"/>
  <c r="F178" i="66"/>
  <c r="G178" i="66" s="1"/>
  <c r="D178" i="66"/>
  <c r="E178" i="66" s="1"/>
  <c r="F177" i="66"/>
  <c r="G177" i="66" s="1"/>
  <c r="D177" i="66"/>
  <c r="E177" i="66" s="1"/>
  <c r="F176" i="66"/>
  <c r="G176" i="66" s="1"/>
  <c r="D176" i="66"/>
  <c r="E176" i="66" s="1"/>
  <c r="F175" i="66"/>
  <c r="G175" i="66" s="1"/>
  <c r="D175" i="66"/>
  <c r="E175" i="66" s="1"/>
  <c r="F174" i="66"/>
  <c r="G174" i="66" s="1"/>
  <c r="D174" i="66"/>
  <c r="E174" i="66" s="1"/>
  <c r="F173" i="66"/>
  <c r="G173" i="66" s="1"/>
  <c r="D173" i="66"/>
  <c r="E173" i="66" s="1"/>
  <c r="F172" i="66"/>
  <c r="G172" i="66" s="1"/>
  <c r="D172" i="66"/>
  <c r="E172" i="66" s="1"/>
  <c r="F171" i="66"/>
  <c r="G171" i="66" s="1"/>
  <c r="D171" i="66"/>
  <c r="E171" i="66" s="1"/>
  <c r="F170" i="66"/>
  <c r="G170" i="66" s="1"/>
  <c r="D170" i="66"/>
  <c r="E170" i="66" s="1"/>
  <c r="F169" i="66"/>
  <c r="G169" i="66" s="1"/>
  <c r="D169" i="66"/>
  <c r="E169" i="66" s="1"/>
  <c r="F168" i="66"/>
  <c r="G168" i="66" s="1"/>
  <c r="D168" i="66"/>
  <c r="E168" i="66" s="1"/>
  <c r="F167" i="66"/>
  <c r="G167" i="66" s="1"/>
  <c r="D167" i="66"/>
  <c r="E167" i="66" s="1"/>
  <c r="F166" i="66"/>
  <c r="G166" i="66" s="1"/>
  <c r="D166" i="66"/>
  <c r="E166" i="66" s="1"/>
  <c r="F165" i="66"/>
  <c r="G165" i="66" s="1"/>
  <c r="D165" i="66"/>
  <c r="E165" i="66" s="1"/>
  <c r="F164" i="66"/>
  <c r="G164" i="66" s="1"/>
  <c r="D164" i="66"/>
  <c r="E164" i="66" s="1"/>
  <c r="F163" i="66"/>
  <c r="G163" i="66" s="1"/>
  <c r="D163" i="66"/>
  <c r="E163" i="66" s="1"/>
  <c r="F162" i="66"/>
  <c r="G162" i="66" s="1"/>
  <c r="D162" i="66"/>
  <c r="E162" i="66" s="1"/>
  <c r="F161" i="66"/>
  <c r="G161" i="66" s="1"/>
  <c r="D161" i="66"/>
  <c r="E161" i="66" s="1"/>
  <c r="F160" i="66"/>
  <c r="G160" i="66" s="1"/>
  <c r="D160" i="66"/>
  <c r="E160" i="66" s="1"/>
  <c r="F159" i="66"/>
  <c r="G159" i="66" s="1"/>
  <c r="D159" i="66"/>
  <c r="E159" i="66" s="1"/>
  <c r="F158" i="66"/>
  <c r="G158" i="66" s="1"/>
  <c r="D158" i="66"/>
  <c r="E158" i="66" s="1"/>
  <c r="F157" i="66"/>
  <c r="G157" i="66" s="1"/>
  <c r="D157" i="66"/>
  <c r="E157" i="66" s="1"/>
  <c r="F156" i="66"/>
  <c r="G156" i="66" s="1"/>
  <c r="D156" i="66"/>
  <c r="E156" i="66" s="1"/>
  <c r="F155" i="66"/>
  <c r="G155" i="66" s="1"/>
  <c r="D155" i="66"/>
  <c r="E155" i="66" s="1"/>
  <c r="F154" i="66"/>
  <c r="G154" i="66" s="1"/>
  <c r="D154" i="66"/>
  <c r="E154" i="66" s="1"/>
  <c r="F153" i="66"/>
  <c r="G153" i="66" s="1"/>
  <c r="D153" i="66"/>
  <c r="E153" i="66" s="1"/>
  <c r="F152" i="66"/>
  <c r="G152" i="66" s="1"/>
  <c r="D152" i="66"/>
  <c r="E152" i="66" s="1"/>
  <c r="F151" i="66"/>
  <c r="G151" i="66" s="1"/>
  <c r="D151" i="66"/>
  <c r="E151" i="66" s="1"/>
  <c r="F150" i="66"/>
  <c r="G150" i="66" s="1"/>
  <c r="D150" i="66"/>
  <c r="E150" i="66" s="1"/>
  <c r="F149" i="66"/>
  <c r="G149" i="66" s="1"/>
  <c r="D149" i="66"/>
  <c r="E149" i="66" s="1"/>
  <c r="F148" i="66"/>
  <c r="G148" i="66" s="1"/>
  <c r="D148" i="66"/>
  <c r="E148" i="66" s="1"/>
  <c r="F147" i="66"/>
  <c r="G147" i="66" s="1"/>
  <c r="D147" i="66"/>
  <c r="E147" i="66" s="1"/>
  <c r="F146" i="66"/>
  <c r="G146" i="66" s="1"/>
  <c r="D146" i="66"/>
  <c r="E146" i="66" s="1"/>
  <c r="F145" i="66"/>
  <c r="G145" i="66" s="1"/>
  <c r="D145" i="66"/>
  <c r="E145" i="66" s="1"/>
  <c r="F144" i="66"/>
  <c r="G144" i="66" s="1"/>
  <c r="D144" i="66"/>
  <c r="E144" i="66" s="1"/>
  <c r="F143" i="66"/>
  <c r="G143" i="66" s="1"/>
  <c r="D143" i="66"/>
  <c r="E143" i="66" s="1"/>
  <c r="F142" i="66"/>
  <c r="G142" i="66" s="1"/>
  <c r="D142" i="66"/>
  <c r="E142" i="66" s="1"/>
  <c r="F141" i="66"/>
  <c r="G141" i="66" s="1"/>
  <c r="D141" i="66"/>
  <c r="E141" i="66" s="1"/>
  <c r="F140" i="66"/>
  <c r="G140" i="66" s="1"/>
  <c r="D140" i="66"/>
  <c r="E140" i="66" s="1"/>
  <c r="F139" i="66"/>
  <c r="G139" i="66" s="1"/>
  <c r="D139" i="66"/>
  <c r="E139" i="66" s="1"/>
  <c r="F138" i="66"/>
  <c r="G138" i="66" s="1"/>
  <c r="D138" i="66"/>
  <c r="E138" i="66" s="1"/>
  <c r="F137" i="66"/>
  <c r="G137" i="66" s="1"/>
  <c r="D137" i="66"/>
  <c r="E137" i="66" s="1"/>
  <c r="F136" i="66"/>
  <c r="G136" i="66" s="1"/>
  <c r="D136" i="66"/>
  <c r="E136" i="66" s="1"/>
  <c r="F135" i="66"/>
  <c r="G135" i="66" s="1"/>
  <c r="E135" i="66"/>
  <c r="D135" i="66"/>
  <c r="F134" i="66"/>
  <c r="G134" i="66" s="1"/>
  <c r="D134" i="66"/>
  <c r="E134" i="66" s="1"/>
  <c r="G133" i="66"/>
  <c r="F133" i="66"/>
  <c r="D133" i="66"/>
  <c r="E133" i="66" s="1"/>
  <c r="F132" i="66"/>
  <c r="G132" i="66" s="1"/>
  <c r="D132" i="66"/>
  <c r="E132" i="66" s="1"/>
  <c r="F131" i="66"/>
  <c r="G131" i="66" s="1"/>
  <c r="D131" i="66"/>
  <c r="E131" i="66" s="1"/>
  <c r="F130" i="66"/>
  <c r="G130" i="66" s="1"/>
  <c r="D130" i="66"/>
  <c r="E130" i="66" s="1"/>
  <c r="F129" i="66"/>
  <c r="G129" i="66" s="1"/>
  <c r="D129" i="66"/>
  <c r="E129" i="66" s="1"/>
  <c r="F128" i="66"/>
  <c r="G128" i="66" s="1"/>
  <c r="D128" i="66"/>
  <c r="E128" i="66" s="1"/>
  <c r="F127" i="66"/>
  <c r="G127" i="66" s="1"/>
  <c r="E127" i="66"/>
  <c r="D127" i="66"/>
  <c r="F126" i="66"/>
  <c r="G126" i="66" s="1"/>
  <c r="D126" i="66"/>
  <c r="E126" i="66" s="1"/>
  <c r="F125" i="66"/>
  <c r="G125" i="66" s="1"/>
  <c r="D125" i="66"/>
  <c r="E125" i="66" s="1"/>
  <c r="F124" i="66"/>
  <c r="G124" i="66" s="1"/>
  <c r="D124" i="66"/>
  <c r="E124" i="66" s="1"/>
  <c r="F123" i="66"/>
  <c r="G123" i="66" s="1"/>
  <c r="D123" i="66"/>
  <c r="E123" i="66" s="1"/>
  <c r="F122" i="66"/>
  <c r="G122" i="66" s="1"/>
  <c r="D122" i="66"/>
  <c r="E122" i="66" s="1"/>
  <c r="G121" i="66"/>
  <c r="F121" i="66"/>
  <c r="D121" i="66"/>
  <c r="E121" i="66" s="1"/>
  <c r="F120" i="66"/>
  <c r="G120" i="66" s="1"/>
  <c r="D120" i="66"/>
  <c r="E120" i="66" s="1"/>
  <c r="F119" i="66"/>
  <c r="G119" i="66" s="1"/>
  <c r="D119" i="66"/>
  <c r="E119" i="66" s="1"/>
  <c r="F118" i="66"/>
  <c r="G118" i="66" s="1"/>
  <c r="D118" i="66"/>
  <c r="E118" i="66" s="1"/>
  <c r="F117" i="66"/>
  <c r="G117" i="66" s="1"/>
  <c r="D117" i="66"/>
  <c r="E117" i="66" s="1"/>
  <c r="F116" i="66"/>
  <c r="G116" i="66" s="1"/>
  <c r="D116" i="66"/>
  <c r="E116" i="66" s="1"/>
  <c r="F115" i="66"/>
  <c r="G115" i="66" s="1"/>
  <c r="E115" i="66"/>
  <c r="D115" i="66"/>
  <c r="F114" i="66"/>
  <c r="G114" i="66" s="1"/>
  <c r="D114" i="66"/>
  <c r="E114" i="66" s="1"/>
  <c r="F113" i="66"/>
  <c r="G113" i="66" s="1"/>
  <c r="D113" i="66"/>
  <c r="E113" i="66" s="1"/>
  <c r="F112" i="66"/>
  <c r="G112" i="66" s="1"/>
  <c r="D112" i="66"/>
  <c r="E112" i="66" s="1"/>
  <c r="F111" i="66"/>
  <c r="G111" i="66" s="1"/>
  <c r="D111" i="66"/>
  <c r="E111" i="66" s="1"/>
  <c r="F110" i="66"/>
  <c r="G110" i="66" s="1"/>
  <c r="D110" i="66"/>
  <c r="E110" i="66" s="1"/>
  <c r="G109" i="66"/>
  <c r="F109" i="66"/>
  <c r="D109" i="66"/>
  <c r="E109" i="66" s="1"/>
  <c r="F108" i="66"/>
  <c r="G108" i="66" s="1"/>
  <c r="D108" i="66"/>
  <c r="E108" i="66" s="1"/>
  <c r="F107" i="66"/>
  <c r="G107" i="66" s="1"/>
  <c r="D107" i="66"/>
  <c r="E107" i="66" s="1"/>
  <c r="F106" i="66"/>
  <c r="G106" i="66" s="1"/>
  <c r="D106" i="66"/>
  <c r="E106" i="66" s="1"/>
  <c r="F105" i="66"/>
  <c r="G105" i="66" s="1"/>
  <c r="D105" i="66"/>
  <c r="E105" i="66" s="1"/>
  <c r="F104" i="66"/>
  <c r="G104" i="66" s="1"/>
  <c r="D104" i="66"/>
  <c r="E104" i="66" s="1"/>
  <c r="F103" i="66"/>
  <c r="G103" i="66" s="1"/>
  <c r="D103" i="66"/>
  <c r="E103" i="66" s="1"/>
  <c r="F102" i="66"/>
  <c r="G102" i="66" s="1"/>
  <c r="D102" i="66"/>
  <c r="E102" i="66" s="1"/>
  <c r="F101" i="66"/>
  <c r="G101" i="66" s="1"/>
  <c r="D101" i="66"/>
  <c r="E101" i="66" s="1"/>
  <c r="F100" i="66"/>
  <c r="G100" i="66" s="1"/>
  <c r="D100" i="66"/>
  <c r="E100" i="66" s="1"/>
  <c r="F99" i="66"/>
  <c r="G99" i="66" s="1"/>
  <c r="D99" i="66"/>
  <c r="E99" i="66" s="1"/>
  <c r="F98" i="66"/>
  <c r="G98" i="66" s="1"/>
  <c r="D98" i="66"/>
  <c r="E98" i="66" s="1"/>
  <c r="F97" i="66"/>
  <c r="G97" i="66" s="1"/>
  <c r="D97" i="66"/>
  <c r="E97" i="66" s="1"/>
  <c r="F96" i="66"/>
  <c r="G96" i="66" s="1"/>
  <c r="D96" i="66"/>
  <c r="E96" i="66" s="1"/>
  <c r="F95" i="66"/>
  <c r="G95" i="66" s="1"/>
  <c r="D95" i="66"/>
  <c r="E95" i="66" s="1"/>
  <c r="F94" i="66"/>
  <c r="G94" i="66" s="1"/>
  <c r="D94" i="66"/>
  <c r="E94" i="66" s="1"/>
  <c r="F93" i="66"/>
  <c r="G93" i="66" s="1"/>
  <c r="D93" i="66"/>
  <c r="E93" i="66" s="1"/>
  <c r="F92" i="66"/>
  <c r="G92" i="66" s="1"/>
  <c r="D92" i="66"/>
  <c r="E92" i="66" s="1"/>
  <c r="F91" i="66"/>
  <c r="G91" i="66" s="1"/>
  <c r="D91" i="66"/>
  <c r="E91" i="66" s="1"/>
  <c r="F90" i="66"/>
  <c r="G90" i="66" s="1"/>
  <c r="D90" i="66"/>
  <c r="E90" i="66" s="1"/>
  <c r="F89" i="66"/>
  <c r="G89" i="66" s="1"/>
  <c r="D89" i="66"/>
  <c r="E89" i="66" s="1"/>
  <c r="F88" i="66"/>
  <c r="G88" i="66" s="1"/>
  <c r="D88" i="66"/>
  <c r="E88" i="66" s="1"/>
  <c r="F87" i="66"/>
  <c r="G87" i="66" s="1"/>
  <c r="D87" i="66"/>
  <c r="E87" i="66" s="1"/>
  <c r="F86" i="66"/>
  <c r="G86" i="66" s="1"/>
  <c r="D86" i="66"/>
  <c r="E86" i="66" s="1"/>
  <c r="F85" i="66"/>
  <c r="G85" i="66" s="1"/>
  <c r="D85" i="66"/>
  <c r="E85" i="66" s="1"/>
  <c r="F84" i="66"/>
  <c r="G84" i="66" s="1"/>
  <c r="D84" i="66"/>
  <c r="E84" i="66" s="1"/>
  <c r="F83" i="66"/>
  <c r="G83" i="66" s="1"/>
  <c r="D83" i="66"/>
  <c r="E83" i="66" s="1"/>
  <c r="F82" i="66"/>
  <c r="G82" i="66" s="1"/>
  <c r="D82" i="66"/>
  <c r="E82" i="66" s="1"/>
  <c r="F81" i="66"/>
  <c r="G81" i="66" s="1"/>
  <c r="D81" i="66"/>
  <c r="E81" i="66" s="1"/>
  <c r="F80" i="66"/>
  <c r="G80" i="66" s="1"/>
  <c r="D80" i="66"/>
  <c r="E80" i="66" s="1"/>
  <c r="F79" i="66"/>
  <c r="G79" i="66" s="1"/>
  <c r="D79" i="66"/>
  <c r="E79" i="66" s="1"/>
  <c r="F78" i="66"/>
  <c r="G78" i="66" s="1"/>
  <c r="D78" i="66"/>
  <c r="E78" i="66" s="1"/>
  <c r="F77" i="66"/>
  <c r="G77" i="66" s="1"/>
  <c r="D77" i="66"/>
  <c r="E77" i="66" s="1"/>
  <c r="F76" i="66"/>
  <c r="G76" i="66" s="1"/>
  <c r="D76" i="66"/>
  <c r="E76" i="66" s="1"/>
  <c r="F75" i="66"/>
  <c r="G75" i="66" s="1"/>
  <c r="D75" i="66"/>
  <c r="E75" i="66" s="1"/>
  <c r="F74" i="66"/>
  <c r="G74" i="66" s="1"/>
  <c r="D74" i="66"/>
  <c r="E74" i="66" s="1"/>
  <c r="F73" i="66"/>
  <c r="G73" i="66" s="1"/>
  <c r="D73" i="66"/>
  <c r="E73" i="66" s="1"/>
  <c r="F72" i="66"/>
  <c r="G72" i="66" s="1"/>
  <c r="D72" i="66"/>
  <c r="E72" i="66" s="1"/>
  <c r="F71" i="66"/>
  <c r="G71" i="66" s="1"/>
  <c r="D71" i="66"/>
  <c r="E71" i="66" s="1"/>
  <c r="F70" i="66"/>
  <c r="G70" i="66" s="1"/>
  <c r="D70" i="66"/>
  <c r="E70" i="66" s="1"/>
  <c r="F69" i="66"/>
  <c r="G69" i="66" s="1"/>
  <c r="D69" i="66"/>
  <c r="E69" i="66" s="1"/>
  <c r="F68" i="66"/>
  <c r="G68" i="66" s="1"/>
  <c r="D68" i="66"/>
  <c r="E68" i="66" s="1"/>
  <c r="F67" i="66"/>
  <c r="G67" i="66" s="1"/>
  <c r="D67" i="66"/>
  <c r="E67" i="66" s="1"/>
  <c r="F66" i="66"/>
  <c r="G66" i="66" s="1"/>
  <c r="E66" i="66"/>
  <c r="D66" i="66"/>
  <c r="F65" i="66"/>
  <c r="G65" i="66" s="1"/>
  <c r="D65" i="66"/>
  <c r="E65" i="66" s="1"/>
  <c r="F64" i="66"/>
  <c r="G64" i="66" s="1"/>
  <c r="D64" i="66"/>
  <c r="E64" i="66" s="1"/>
  <c r="F63" i="66"/>
  <c r="G63" i="66" s="1"/>
  <c r="D63" i="66"/>
  <c r="E63" i="66" s="1"/>
  <c r="F62" i="66"/>
  <c r="G62" i="66" s="1"/>
  <c r="D62" i="66"/>
  <c r="E62" i="66" s="1"/>
  <c r="F61" i="66"/>
  <c r="G61" i="66" s="1"/>
  <c r="D61" i="66"/>
  <c r="E61" i="66" s="1"/>
  <c r="F60" i="66"/>
  <c r="G60" i="66" s="1"/>
  <c r="D60" i="66"/>
  <c r="E60" i="66" s="1"/>
  <c r="F59" i="66"/>
  <c r="G59" i="66" s="1"/>
  <c r="D59" i="66"/>
  <c r="E59" i="66" s="1"/>
  <c r="F58" i="66"/>
  <c r="G58" i="66" s="1"/>
  <c r="D58" i="66"/>
  <c r="E58" i="66" s="1"/>
  <c r="F57" i="66"/>
  <c r="G57" i="66" s="1"/>
  <c r="D57" i="66"/>
  <c r="E57" i="66" s="1"/>
  <c r="F56" i="66"/>
  <c r="G56" i="66" s="1"/>
  <c r="D56" i="66"/>
  <c r="E56" i="66" s="1"/>
  <c r="F55" i="66"/>
  <c r="G55" i="66" s="1"/>
  <c r="D55" i="66"/>
  <c r="E55" i="66" s="1"/>
  <c r="F54" i="66"/>
  <c r="G54" i="66" s="1"/>
  <c r="D54" i="66"/>
  <c r="E54" i="66" s="1"/>
  <c r="F53" i="66"/>
  <c r="G53" i="66" s="1"/>
  <c r="D53" i="66"/>
  <c r="E53" i="66" s="1"/>
  <c r="F52" i="66"/>
  <c r="G52" i="66" s="1"/>
  <c r="D52" i="66"/>
  <c r="E52" i="66" s="1"/>
  <c r="F51" i="66"/>
  <c r="G51" i="66" s="1"/>
  <c r="D51" i="66"/>
  <c r="E51" i="66" s="1"/>
  <c r="F50" i="66"/>
  <c r="G50" i="66" s="1"/>
  <c r="D50" i="66"/>
  <c r="E50" i="66" s="1"/>
  <c r="F49" i="66"/>
  <c r="G49" i="66" s="1"/>
  <c r="D49" i="66"/>
  <c r="E49" i="66" s="1"/>
  <c r="F48" i="66"/>
  <c r="G48" i="66" s="1"/>
  <c r="D48" i="66"/>
  <c r="E48" i="66" s="1"/>
  <c r="F47" i="66"/>
  <c r="G47" i="66" s="1"/>
  <c r="D47" i="66"/>
  <c r="E47" i="66" s="1"/>
  <c r="F46" i="66"/>
  <c r="G46" i="66" s="1"/>
  <c r="D46" i="66"/>
  <c r="E46" i="66" s="1"/>
  <c r="F45" i="66"/>
  <c r="G45" i="66" s="1"/>
  <c r="D45" i="66"/>
  <c r="E45" i="66" s="1"/>
  <c r="F44" i="66"/>
  <c r="G44" i="66" s="1"/>
  <c r="D44" i="66"/>
  <c r="E44" i="66" s="1"/>
  <c r="F43" i="66"/>
  <c r="G43" i="66" s="1"/>
  <c r="D43" i="66"/>
  <c r="E43" i="66" s="1"/>
  <c r="F42" i="66"/>
  <c r="G42" i="66" s="1"/>
  <c r="D42" i="66"/>
  <c r="E42" i="66" s="1"/>
  <c r="F41" i="66"/>
  <c r="G41" i="66" s="1"/>
  <c r="D41" i="66"/>
  <c r="E41" i="66" s="1"/>
  <c r="F40" i="66"/>
  <c r="G40" i="66" s="1"/>
  <c r="D40" i="66"/>
  <c r="E40" i="66" s="1"/>
  <c r="F39" i="66"/>
  <c r="G39" i="66" s="1"/>
  <c r="D39" i="66"/>
  <c r="E39" i="66" s="1"/>
  <c r="F38" i="66"/>
  <c r="G38" i="66" s="1"/>
  <c r="D38" i="66"/>
  <c r="E38" i="66" s="1"/>
  <c r="F37" i="66"/>
  <c r="G37" i="66" s="1"/>
  <c r="D37" i="66"/>
  <c r="E37" i="66" s="1"/>
  <c r="F36" i="66"/>
  <c r="G36" i="66" s="1"/>
  <c r="D36" i="66"/>
  <c r="E36" i="66" s="1"/>
  <c r="F35" i="66"/>
  <c r="G35" i="66" s="1"/>
  <c r="D35" i="66"/>
  <c r="E35" i="66" s="1"/>
  <c r="F34" i="66"/>
  <c r="G34" i="66" s="1"/>
  <c r="D34" i="66"/>
  <c r="E34" i="66" s="1"/>
  <c r="F33" i="66"/>
  <c r="G33" i="66" s="1"/>
  <c r="E33" i="66"/>
  <c r="D33" i="66"/>
  <c r="F32" i="66"/>
  <c r="G32" i="66" s="1"/>
  <c r="D32" i="66"/>
  <c r="E32" i="66" s="1"/>
  <c r="F31" i="66"/>
  <c r="G31" i="66" s="1"/>
  <c r="D31" i="66"/>
  <c r="E31" i="66" s="1"/>
  <c r="F30" i="66"/>
  <c r="G30" i="66" s="1"/>
  <c r="D30" i="66"/>
  <c r="E30" i="66" s="1"/>
  <c r="F29" i="66"/>
  <c r="G29" i="66" s="1"/>
  <c r="D29" i="66"/>
  <c r="E29" i="66" s="1"/>
  <c r="F28" i="66"/>
  <c r="G28" i="66" s="1"/>
  <c r="D28" i="66"/>
  <c r="E28" i="66" s="1"/>
  <c r="F27" i="66"/>
  <c r="G27" i="66" s="1"/>
  <c r="D27" i="66"/>
  <c r="E27" i="66" s="1"/>
  <c r="F26" i="66"/>
  <c r="G26" i="66" s="1"/>
  <c r="D26" i="66"/>
  <c r="E26" i="66" s="1"/>
  <c r="F25" i="66"/>
  <c r="G25" i="66" s="1"/>
  <c r="D25" i="66"/>
  <c r="E25" i="66" s="1"/>
  <c r="F24" i="66"/>
  <c r="G24" i="66" s="1"/>
  <c r="D24" i="66"/>
  <c r="E24" i="66" s="1"/>
  <c r="F23" i="66"/>
  <c r="G23" i="66" s="1"/>
  <c r="D23" i="66"/>
  <c r="E23" i="66" s="1"/>
  <c r="F22" i="66"/>
  <c r="G22" i="66" s="1"/>
  <c r="D22" i="66"/>
  <c r="E22" i="66" s="1"/>
  <c r="F21" i="66"/>
  <c r="G21" i="66" s="1"/>
  <c r="D21" i="66"/>
  <c r="E21" i="66" s="1"/>
  <c r="F20" i="66"/>
  <c r="G20" i="66" s="1"/>
  <c r="D20" i="66"/>
  <c r="E20" i="66" s="1"/>
  <c r="F19" i="66"/>
  <c r="G19" i="66" s="1"/>
  <c r="D19" i="66"/>
  <c r="E19" i="66" s="1"/>
  <c r="F18" i="66"/>
  <c r="G18" i="66" s="1"/>
  <c r="D18" i="66"/>
  <c r="E18" i="66" s="1"/>
  <c r="F17" i="66"/>
  <c r="G17" i="66" s="1"/>
  <c r="D17" i="66"/>
  <c r="E17" i="66" s="1"/>
  <c r="F16" i="66"/>
  <c r="G16" i="66" s="1"/>
  <c r="D16" i="66"/>
  <c r="E16" i="66" s="1"/>
  <c r="F15" i="66"/>
  <c r="G15" i="66" s="1"/>
  <c r="D15" i="66"/>
  <c r="E15" i="66" s="1"/>
  <c r="F14" i="66"/>
  <c r="G14" i="66" s="1"/>
  <c r="D14" i="66"/>
  <c r="E14" i="66" s="1"/>
  <c r="F13" i="66"/>
  <c r="G13" i="66" s="1"/>
  <c r="D13" i="66"/>
  <c r="E13" i="66" s="1"/>
  <c r="F12" i="66"/>
  <c r="G12" i="66" s="1"/>
  <c r="D12" i="66"/>
  <c r="E12" i="66" s="1"/>
  <c r="F11" i="66"/>
  <c r="G11" i="66" s="1"/>
  <c r="D11" i="66"/>
  <c r="E11" i="66" s="1"/>
  <c r="F10" i="66"/>
  <c r="G10" i="66" s="1"/>
  <c r="D10" i="66"/>
  <c r="E10" i="66" s="1"/>
  <c r="F9" i="66"/>
  <c r="G9" i="66" s="1"/>
  <c r="D9" i="66"/>
  <c r="E9" i="66" s="1"/>
  <c r="F8" i="66"/>
  <c r="G8" i="66" s="1"/>
  <c r="D8" i="66"/>
  <c r="E8" i="66" s="1"/>
  <c r="F7" i="66"/>
  <c r="G7" i="66" s="1"/>
  <c r="D7" i="66"/>
  <c r="E7" i="66" s="1"/>
  <c r="F6" i="66"/>
  <c r="G6" i="66" s="1"/>
  <c r="D6" i="66"/>
  <c r="E6" i="66" s="1"/>
  <c r="F5" i="66"/>
  <c r="G5" i="66" s="1"/>
  <c r="D5" i="66"/>
  <c r="E5" i="66" s="1"/>
  <c r="F4" i="66"/>
  <c r="G4" i="66" s="1"/>
  <c r="D4" i="66"/>
  <c r="E4" i="66" s="1"/>
  <c r="F3" i="66"/>
  <c r="G3" i="66" s="1"/>
  <c r="E3" i="66"/>
  <c r="D3" i="66"/>
  <c r="H17" i="57" l="1"/>
  <c r="H21" i="57"/>
  <c r="H25" i="57"/>
  <c r="H29" i="57"/>
  <c r="H33" i="57"/>
  <c r="H37" i="57"/>
  <c r="H18" i="57"/>
  <c r="H22" i="57"/>
  <c r="H26" i="57"/>
  <c r="H30" i="57"/>
  <c r="H34" i="57"/>
  <c r="H38" i="57"/>
  <c r="H19" i="57"/>
  <c r="H23" i="57"/>
  <c r="H27" i="57"/>
  <c r="H31" i="57"/>
  <c r="H35" i="57"/>
  <c r="H39" i="57"/>
  <c r="H20" i="57"/>
  <c r="H24" i="57"/>
  <c r="H28" i="57"/>
  <c r="H32" i="57"/>
  <c r="H36" i="57"/>
  <c r="H16" i="57"/>
  <c r="E17" i="57"/>
  <c r="E21" i="57"/>
  <c r="E25" i="57"/>
  <c r="E29" i="57"/>
  <c r="E33" i="57"/>
  <c r="E37" i="57"/>
  <c r="E18" i="57"/>
  <c r="E22" i="57"/>
  <c r="E26" i="57"/>
  <c r="E30" i="57"/>
  <c r="E34" i="57"/>
  <c r="E19" i="57"/>
  <c r="E23" i="57"/>
  <c r="E27" i="57"/>
  <c r="E31" i="57"/>
  <c r="E35" i="57"/>
  <c r="E39" i="57"/>
  <c r="E38" i="57"/>
  <c r="E20" i="57"/>
  <c r="E24" i="57"/>
  <c r="E28" i="57"/>
  <c r="E32" i="57"/>
  <c r="E36" i="57"/>
  <c r="E16" i="57"/>
  <c r="L37" i="57"/>
  <c r="D41" i="58" l="1"/>
  <c r="D42" i="58" l="1"/>
  <c r="D40" i="58"/>
  <c r="D39" i="58"/>
  <c r="B1" i="58"/>
  <c r="E40" i="57"/>
  <c r="F40" i="57"/>
  <c r="G40" i="57"/>
  <c r="H40" i="57"/>
  <c r="B48" i="58" l="1"/>
  <c r="E42" i="58"/>
  <c r="E30" i="58"/>
  <c r="F30" i="58" s="1"/>
  <c r="E48" i="58"/>
  <c r="E41" i="58"/>
  <c r="F41" i="58" s="1"/>
  <c r="E29" i="58"/>
  <c r="F29" i="58" s="1"/>
  <c r="E47" i="58"/>
  <c r="E40" i="58"/>
  <c r="F40" i="58" s="1"/>
  <c r="E28" i="58"/>
  <c r="F28" i="58" s="1"/>
  <c r="E46" i="58"/>
  <c r="E39" i="58"/>
  <c r="F39" i="58" s="1"/>
  <c r="E27" i="58"/>
  <c r="F27" i="58" s="1"/>
  <c r="B47" i="58"/>
  <c r="D47" i="58" s="1"/>
  <c r="E38" i="58"/>
  <c r="F38" i="58" s="1"/>
  <c r="E26" i="58"/>
  <c r="F26" i="58" s="1"/>
  <c r="B46" i="58"/>
  <c r="D46" i="58" s="1"/>
  <c r="E37" i="58"/>
  <c r="F37" i="58" s="1"/>
  <c r="E25" i="58"/>
  <c r="B45" i="58"/>
  <c r="E36" i="58"/>
  <c r="F36" i="58" s="1"/>
  <c r="E43" i="58"/>
  <c r="E31" i="58"/>
  <c r="F31" i="58" s="1"/>
  <c r="B44" i="58"/>
  <c r="D44" i="58" s="1"/>
  <c r="E35" i="58"/>
  <c r="F35" i="58" s="1"/>
  <c r="E45" i="58"/>
  <c r="E34" i="58"/>
  <c r="F34" i="58" s="1"/>
  <c r="E44" i="58"/>
  <c r="E33" i="58"/>
  <c r="F33" i="58" s="1"/>
  <c r="B43" i="58"/>
  <c r="D43" i="58" s="1"/>
  <c r="E32" i="58"/>
  <c r="F32" i="58" s="1"/>
  <c r="D45" i="58"/>
  <c r="F42" i="58"/>
  <c r="F25" i="58"/>
  <c r="F44" i="58" l="1"/>
  <c r="F46" i="58"/>
  <c r="F47" i="58"/>
  <c r="F45" i="58"/>
  <c r="F43" i="58"/>
  <c r="L39" i="57"/>
  <c r="L38" i="57"/>
  <c r="L36" i="57"/>
  <c r="L33" i="57"/>
  <c r="L31" i="57"/>
  <c r="L30" i="57"/>
  <c r="L29" i="57"/>
  <c r="L28" i="57"/>
  <c r="L27" i="57"/>
  <c r="L26" i="57"/>
  <c r="L25" i="57"/>
  <c r="L24" i="57"/>
  <c r="L23" i="57"/>
  <c r="L22" i="57"/>
  <c r="L21" i="57"/>
  <c r="L20" i="57"/>
  <c r="L19" i="57"/>
  <c r="L18" i="57"/>
  <c r="L17" i="57"/>
  <c r="K39" i="57"/>
  <c r="K38" i="57"/>
  <c r="K37" i="57"/>
  <c r="K36" i="57"/>
  <c r="K33" i="57"/>
  <c r="K31" i="57"/>
  <c r="K30" i="57"/>
  <c r="K29" i="57"/>
  <c r="K28" i="57"/>
  <c r="K27" i="57"/>
  <c r="K26" i="57"/>
  <c r="K25" i="57"/>
  <c r="K24" i="57"/>
  <c r="K23" i="57"/>
  <c r="K22" i="57"/>
  <c r="K21" i="57"/>
  <c r="K20" i="57"/>
  <c r="K19" i="57"/>
  <c r="K18" i="57"/>
  <c r="K17" i="57"/>
  <c r="J39" i="57"/>
  <c r="J38" i="57"/>
  <c r="J37" i="57"/>
  <c r="J36" i="57"/>
  <c r="J33" i="57"/>
  <c r="J32" i="57"/>
  <c r="J31" i="57"/>
  <c r="J30" i="57"/>
  <c r="J29" i="57"/>
  <c r="J28" i="57"/>
  <c r="J27" i="57"/>
  <c r="J26" i="57"/>
  <c r="J25" i="57"/>
  <c r="J24" i="57"/>
  <c r="J23" i="57"/>
  <c r="J22" i="57"/>
  <c r="J21" i="57"/>
  <c r="J20" i="57"/>
  <c r="J19" i="57"/>
  <c r="J18" i="57"/>
  <c r="J17" i="57"/>
  <c r="I39" i="57"/>
  <c r="I38" i="57"/>
  <c r="I37" i="57"/>
  <c r="I36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C29" i="43" l="1"/>
  <c r="K32" i="57"/>
  <c r="L32" i="57"/>
  <c r="L16" i="57" l="1"/>
  <c r="L40" i="57" s="1"/>
  <c r="C28" i="43" s="1"/>
  <c r="K16" i="57"/>
  <c r="K40" i="57" s="1"/>
  <c r="J16" i="57"/>
  <c r="I16" i="57"/>
  <c r="C26" i="43" l="1"/>
  <c r="E21" i="58" l="1"/>
  <c r="F48" i="58"/>
  <c r="D48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17" i="58"/>
  <c r="E17" i="58" s="1"/>
  <c r="D16" i="58"/>
  <c r="E16" i="58" s="1"/>
  <c r="D15" i="58"/>
  <c r="E15" i="58" s="1"/>
  <c r="D14" i="58"/>
  <c r="E14" i="58" s="1"/>
  <c r="D13" i="58"/>
  <c r="E13" i="58" s="1"/>
  <c r="D12" i="58"/>
  <c r="E12" i="58" s="1"/>
  <c r="D11" i="58"/>
  <c r="E11" i="58" s="1"/>
  <c r="D10" i="58"/>
  <c r="E10" i="58" s="1"/>
  <c r="F49" i="58" l="1"/>
  <c r="C27" i="43" s="1"/>
  <c r="D49" i="58"/>
  <c r="E18" i="58"/>
  <c r="D18" i="58"/>
  <c r="D9" i="43" l="1"/>
  <c r="D12" i="43" l="1"/>
  <c r="D10" i="43"/>
  <c r="D2" i="43" l="1"/>
  <c r="D3" i="43"/>
  <c r="D11" i="43"/>
  <c r="C30" i="43" l="1"/>
  <c r="C32" i="43" s="1"/>
  <c r="C33" i="43" s="1"/>
  <c r="D13" i="43" l="1"/>
  <c r="D15" i="43" s="1"/>
  <c r="D16" i="43" s="1"/>
  <c r="E16" i="43" s="1"/>
  <c r="F16" i="43" s="1"/>
  <c r="D4" i="43" l="1"/>
  <c r="D6" i="43" l="1"/>
  <c r="D7" i="43" s="1"/>
  <c r="D18" i="43" l="1"/>
  <c r="E7" i="43"/>
  <c r="F7" i="43" s="1"/>
  <c r="D20" i="43" l="1"/>
  <c r="D21" i="4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D4C6628-5D49-40C7-91CA-D0BADB69E8D6}" name="Consulta - Parte 1" description="Conexão com a consulta 'Parte 1' na pasta de trabalho." type="100" refreshedVersion="6" minRefreshableVersion="5">
    <extLst>
      <ext xmlns:x15="http://schemas.microsoft.com/office/spreadsheetml/2010/11/main" uri="{DE250136-89BD-433C-8126-D09CA5730AF9}">
        <x15:connection id="ea241d2a-d8d2-4812-a756-119f265c4014"/>
      </ext>
    </extLst>
  </connection>
  <connection id="2" xr16:uid="{18F37274-FF49-48DB-A132-63FF4F643E68}" name="Consulta - Parte 2" description="Conexão com a consulta 'Parte 2' na pasta de trabalho." type="100" refreshedVersion="6" minRefreshableVersion="5">
    <extLst>
      <ext xmlns:x15="http://schemas.microsoft.com/office/spreadsheetml/2010/11/main" uri="{DE250136-89BD-433C-8126-D09CA5730AF9}">
        <x15:connection id="0a4786fe-4f38-4533-87a8-132d20d2b5d8"/>
      </ext>
    </extLst>
  </connection>
  <connection id="3" xr16:uid="{CB40A955-8527-45BB-93B6-728528186DDB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<sst xmlns="http://schemas.openxmlformats.org/spreadsheetml/2006/main" count="1422" uniqueCount="306">
  <si>
    <t>Equipe</t>
  </si>
  <si>
    <t>Salários</t>
  </si>
  <si>
    <t>Proposta:</t>
  </si>
  <si>
    <t>Dias Úteis</t>
  </si>
  <si>
    <t>Dias Úteis à Noite</t>
  </si>
  <si>
    <t>Sábados</t>
  </si>
  <si>
    <t>Domingos e Feriados</t>
  </si>
  <si>
    <t>Total</t>
  </si>
  <si>
    <t>Total de Dias Trabalhados</t>
  </si>
  <si>
    <t>Vale Refeição:</t>
  </si>
  <si>
    <t>Plano de Saúde:</t>
  </si>
  <si>
    <t>CB + Leite:</t>
  </si>
  <si>
    <t>PLR:</t>
  </si>
  <si>
    <t>Vale Transporte:</t>
  </si>
  <si>
    <t>Encargos Sociais:</t>
  </si>
  <si>
    <t>Custo Total do Funcionário</t>
  </si>
  <si>
    <t>PROPOSTA:</t>
  </si>
  <si>
    <t>CLIENTE:</t>
  </si>
  <si>
    <t xml:space="preserve">Descrição dos Serviços: </t>
  </si>
  <si>
    <t>Total de Custos - Mão de Obra:</t>
  </si>
  <si>
    <t>Quantidade</t>
  </si>
  <si>
    <t>Emplacamento (Custos Estimados para 24 meses)</t>
  </si>
  <si>
    <t>Manutenção do Veículo (Custo Mensal)</t>
  </si>
  <si>
    <t>Seguro:</t>
  </si>
  <si>
    <t>Pneus (Custo Unitário):</t>
  </si>
  <si>
    <t>IPVA:</t>
  </si>
  <si>
    <t>Leasing (Nº de Parcelas):</t>
  </si>
  <si>
    <t>Montagem de Máquina + Adesivagem (Custos Estimados para 36 meses):</t>
  </si>
  <si>
    <t>Combustível (Estimativa de gastos mensais):</t>
  </si>
  <si>
    <t>Custo Mensal</t>
  </si>
  <si>
    <t>Custo Projeto</t>
  </si>
  <si>
    <t>(R$)</t>
  </si>
  <si>
    <t>Custos Indiretos</t>
  </si>
  <si>
    <t>Sábados / Domingos / Feriados</t>
  </si>
  <si>
    <t>n</t>
  </si>
  <si>
    <r>
      <t>Definir: O veículo será utilizado na obra? ("</t>
    </r>
    <r>
      <rPr>
        <b/>
        <u/>
        <sz val="10"/>
        <rFont val="Arial"/>
        <family val="2"/>
      </rPr>
      <t>S</t>
    </r>
    <r>
      <rPr>
        <b/>
        <sz val="10"/>
        <rFont val="Arial"/>
        <family val="2"/>
      </rPr>
      <t>" p/ Sim / "</t>
    </r>
    <r>
      <rPr>
        <b/>
        <u/>
        <sz val="10"/>
        <rFont val="Arial"/>
        <family val="2"/>
      </rPr>
      <t>N"</t>
    </r>
    <r>
      <rPr>
        <b/>
        <sz val="10"/>
        <rFont val="Arial"/>
        <family val="2"/>
      </rPr>
      <t xml:space="preserve"> p/ Não):</t>
    </r>
  </si>
  <si>
    <t>Margem sobre Preço de Venda:</t>
  </si>
  <si>
    <t>Cargo</t>
  </si>
  <si>
    <t>Operador de Balancim I</t>
  </si>
  <si>
    <t>Gilmar Silva dos Santos</t>
  </si>
  <si>
    <t>Supervisor de Balancim I</t>
  </si>
  <si>
    <t>Chismael Oliveira da Silva</t>
  </si>
  <si>
    <t>Sebastião Mendes de Macedo</t>
  </si>
  <si>
    <t>Motorista / Operador</t>
  </si>
  <si>
    <t>Periculosidade:</t>
  </si>
  <si>
    <t>Hr. Extras (Sábado):</t>
  </si>
  <si>
    <t>Hr. Extras+Adic. Noturno (DU):</t>
  </si>
  <si>
    <t>Operador de Balancim</t>
  </si>
  <si>
    <t>Hr. Extras (Dom. e Feriados):</t>
  </si>
  <si>
    <t>Auxiliar Dias Úteis</t>
  </si>
  <si>
    <t>Auxiliar Sab. Dom e Feriados</t>
  </si>
  <si>
    <t xml:space="preserve">A - Custo e Pessoal (Direto): </t>
  </si>
  <si>
    <t>B - Custos Indiretos (Administração):</t>
  </si>
  <si>
    <t xml:space="preserve">C - Equipamentos e Produtos: </t>
  </si>
  <si>
    <t>Subtotal 1 (A+B):</t>
  </si>
  <si>
    <t>%</t>
  </si>
  <si>
    <t>Margem Desejada 1 (A e B):</t>
  </si>
  <si>
    <t>Subtotal Receita 1 (Fatores A e B):</t>
  </si>
  <si>
    <t xml:space="preserve">Impostos: </t>
  </si>
  <si>
    <t>Receita Bruta (c/ impostos):</t>
  </si>
  <si>
    <t>Venda</t>
  </si>
  <si>
    <t>Margem s/ Venda</t>
  </si>
  <si>
    <t>Margem s/ venda</t>
  </si>
  <si>
    <t>===&gt; Valor da Nota Fiscal</t>
  </si>
  <si>
    <t>Quantos veículos serão utililzados?</t>
  </si>
  <si>
    <t>Hr. Extras (Sábado-Motorista):</t>
  </si>
  <si>
    <t>-&gt; Função de Motorista: Horas Extras no sábado a 60%</t>
  </si>
  <si>
    <t>EPI´s (custo mensal)]</t>
  </si>
  <si>
    <t>Leandro Gomes da Silva</t>
  </si>
  <si>
    <t>Marcelino Gomes da Silva</t>
  </si>
  <si>
    <t>("S" p/ Sim / "N" p/ Não)</t>
  </si>
  <si>
    <t xml:space="preserve">Emissão de ART? </t>
  </si>
  <si>
    <t>E - Veículo:</t>
  </si>
  <si>
    <t>D - Emissão de ART:</t>
  </si>
  <si>
    <t>Veículo (Valor Base)</t>
  </si>
  <si>
    <t>Thermo Pure Pro 6 + Bastões</t>
  </si>
  <si>
    <t>Outros Equipamentos e Produtos</t>
  </si>
  <si>
    <t>Equipamento IONIC (Será utilizado? "S" para Sim / "N" para Não):</t>
  </si>
  <si>
    <t>F - Equipamento IONIC</t>
  </si>
  <si>
    <t>Subtotal 2 (C+D+E+F):</t>
  </si>
  <si>
    <t>Margem Desejada 2 (C+D+E+F):</t>
  </si>
  <si>
    <t>Subtotal Receita 2 (Fatores C+D+E+F):</t>
  </si>
  <si>
    <t>Receita Líquida Total (A+B+C+D+E+F):</t>
  </si>
  <si>
    <t>Supervisor</t>
  </si>
  <si>
    <t>Tabela Auxiliar Bráulio/Hora</t>
  </si>
  <si>
    <t>Tabela Auxiliar Equipe/Dia</t>
  </si>
  <si>
    <t>Bioclean Detergente Ácido</t>
  </si>
  <si>
    <t>Detergente Ecoline</t>
  </si>
  <si>
    <t>Detergente Orquimol (Desengraxante)</t>
  </si>
  <si>
    <t>Degreaser (Desengraxante e desincrustante)</t>
  </si>
  <si>
    <t>Renox 100</t>
  </si>
  <si>
    <t>Detergente Power Clean III</t>
  </si>
  <si>
    <t>Panos de Limpeza (Brancos e Xadrez)</t>
  </si>
  <si>
    <t>Álcool Isopropílico</t>
  </si>
  <si>
    <t>Borracha p/ rodo</t>
  </si>
  <si>
    <t>Luva</t>
  </si>
  <si>
    <t>Valor Unitario</t>
  </si>
  <si>
    <t>Homy LC (Limpa concreto)</t>
  </si>
  <si>
    <t>Outros</t>
  </si>
  <si>
    <t>Fita Crepe 24x50</t>
  </si>
  <si>
    <t>Quantidade Realizado</t>
  </si>
  <si>
    <t>Total Realizado</t>
  </si>
  <si>
    <t>Abraão - Controle Realizado</t>
  </si>
  <si>
    <t>Silicone Estrutural DV 995 591 ML</t>
  </si>
  <si>
    <t>Silicone p/ Vedação 591 ML - DC 791</t>
  </si>
  <si>
    <t>Marcondes dos Santos Silva</t>
  </si>
  <si>
    <t>Mauricio Batista Sena</t>
  </si>
  <si>
    <t>Edson Sena Araujo Bastos</t>
  </si>
  <si>
    <t>Licanor Silva Santos</t>
  </si>
  <si>
    <t>Valor Orçado</t>
  </si>
  <si>
    <t>Realizado</t>
  </si>
  <si>
    <t>Valor em Impostos 21%</t>
  </si>
  <si>
    <t>Valor em Mão de Obra</t>
  </si>
  <si>
    <t>Custos Indiretos (Administração)</t>
  </si>
  <si>
    <t>Valor Realizado</t>
  </si>
  <si>
    <t>Saldo</t>
  </si>
  <si>
    <t>Valor em Insumos, ART, Despesas Com. E outros</t>
  </si>
  <si>
    <t>Despesas Comerciais</t>
  </si>
  <si>
    <t>ART</t>
  </si>
  <si>
    <t>Mês de competência:</t>
  </si>
  <si>
    <t>s</t>
  </si>
  <si>
    <t>Margem de Lucro %</t>
  </si>
  <si>
    <t>Israel Rafael Nogueira</t>
  </si>
  <si>
    <t>Técnico de Segurança</t>
  </si>
  <si>
    <t>RESULTADO DA PROPOSTA:</t>
  </si>
  <si>
    <t>Saco de lixo 100 Litros</t>
  </si>
  <si>
    <t>Gilvan Jose dos Santos Junior</t>
  </si>
  <si>
    <t>Antonio Joaelmo Sousa Gomes</t>
  </si>
  <si>
    <t>Blener Geraldo Martins da Silva</t>
  </si>
  <si>
    <t>Jose João Rodrigues Soares</t>
  </si>
  <si>
    <t>Josenilton Rocha Vilela</t>
  </si>
  <si>
    <t>Sergio Roberto de Lima Silva</t>
  </si>
  <si>
    <t>Wigson Daniel Freitas dos Santos</t>
  </si>
  <si>
    <t>Tairone Brum Antunes Cavalcante</t>
  </si>
  <si>
    <t>Vinicius Antunes Cavalcante Sousa</t>
  </si>
  <si>
    <t>025/20</t>
  </si>
  <si>
    <t>011/21</t>
  </si>
  <si>
    <t>Data</t>
  </si>
  <si>
    <t>Nome</t>
  </si>
  <si>
    <t>Proposta</t>
  </si>
  <si>
    <t>Retorno 1</t>
  </si>
  <si>
    <t>Retorno 2</t>
  </si>
  <si>
    <t>Retorno 3</t>
  </si>
  <si>
    <t>Retorno 4</t>
  </si>
  <si>
    <t>03/02/21</t>
  </si>
  <si>
    <t>Prop 025/20 - Santander - Vedação</t>
  </si>
  <si>
    <t>10/02/21</t>
  </si>
  <si>
    <t>Prop 032/21 - Cond. Morumbi Plaza 1 - Vedação</t>
  </si>
  <si>
    <t>Prop 042/21 - LDS Church Apartamento - Polimento</t>
  </si>
  <si>
    <t>17/02/21</t>
  </si>
  <si>
    <t>Prop 045/21 - Bolsa de Imoveis - Vedação</t>
  </si>
  <si>
    <t>24/02/21</t>
  </si>
  <si>
    <t>Prop 051/21 - Prop 036/21 - Tegra 17007 - Vedação</t>
  </si>
  <si>
    <t>Prop 053/21 - ETower - Vedação</t>
  </si>
  <si>
    <t>Prop 112/20 - Rev2 - Comendador Bonfiglioli - Vedação</t>
  </si>
  <si>
    <t>Prop 183/20 Rev2 - Ed. Vitra - Limpeza Vidros</t>
  </si>
  <si>
    <t>Prop 197/18 - EZ Tower - Limpeza</t>
  </si>
  <si>
    <t>Prop 267/20 - ETower - Limpeza Anual</t>
  </si>
  <si>
    <t>Prop 397/20 Rev2 - Cidade Jardim - Salão da Cobertura</t>
  </si>
  <si>
    <t>25/02/21</t>
  </si>
  <si>
    <t>Prop 011/21 - Icon Hersil - Vedação</t>
  </si>
  <si>
    <t>04/02/21</t>
  </si>
  <si>
    <t>Prop 033/21 - Calvin Klein - Instalação de Rufos</t>
  </si>
  <si>
    <t>18/02/21</t>
  </si>
  <si>
    <t>11/02/21</t>
  </si>
  <si>
    <t>13/02/21</t>
  </si>
  <si>
    <t>Prop 019/21 - Edificio Plaza 1 - Instalação de Calha</t>
  </si>
  <si>
    <t>20/02/21</t>
  </si>
  <si>
    <t>27/02/21</t>
  </si>
  <si>
    <t>Prop 021/21 - Capital Plaza - Limpeza</t>
  </si>
  <si>
    <t>06/02/21</t>
  </si>
  <si>
    <t>Prop 035/21 - Metro Office II - Instalação Placa de Aluminio</t>
  </si>
  <si>
    <t>Prop 162/20 - Santander - Lavagem</t>
  </si>
  <si>
    <t>Prop 165/20 - Jaguaré Business Park - Troca de Vidro</t>
  </si>
  <si>
    <t>Prop 352/20 - Nimbi Central Vila Olimpia - Troca de Vidro</t>
  </si>
  <si>
    <t>Prop 432/20 - Torre Sul - Limpeza</t>
  </si>
  <si>
    <t>01/02/21</t>
  </si>
  <si>
    <t>08/02/21</t>
  </si>
  <si>
    <t>22/02/21</t>
  </si>
  <si>
    <t>Prop 430/20 - HeadQuarters - Serviços Diversos</t>
  </si>
  <si>
    <t>Prop 448/19 - Firmenich - Vedação</t>
  </si>
  <si>
    <t>26/02/21</t>
  </si>
  <si>
    <t>12/02/21</t>
  </si>
  <si>
    <t>05/02/21</t>
  </si>
  <si>
    <t>19/02/21</t>
  </si>
  <si>
    <t>02/02/21</t>
  </si>
  <si>
    <t>09/02/21</t>
  </si>
  <si>
    <t>23/02/21</t>
  </si>
  <si>
    <t>Prop</t>
  </si>
  <si>
    <t>Descrição</t>
  </si>
  <si>
    <t>Valor</t>
  </si>
  <si>
    <t>019/21</t>
  </si>
  <si>
    <t>021/21</t>
  </si>
  <si>
    <t>032/21</t>
  </si>
  <si>
    <t>033/21</t>
  </si>
  <si>
    <t>035/21</t>
  </si>
  <si>
    <t>042/21</t>
  </si>
  <si>
    <t>045/21</t>
  </si>
  <si>
    <t>051/21</t>
  </si>
  <si>
    <t>053/21</t>
  </si>
  <si>
    <t>112/20</t>
  </si>
  <si>
    <t>162/20</t>
  </si>
  <si>
    <t>165/20</t>
  </si>
  <si>
    <t>183/20</t>
  </si>
  <si>
    <t>197/18</t>
  </si>
  <si>
    <t>267/20</t>
  </si>
  <si>
    <t>352/20</t>
  </si>
  <si>
    <t>397/20</t>
  </si>
  <si>
    <t>430/20</t>
  </si>
  <si>
    <t>432/20</t>
  </si>
  <si>
    <t>448/19</t>
  </si>
  <si>
    <t>Cliente</t>
  </si>
  <si>
    <t>retorno 4</t>
  </si>
  <si>
    <t>retorno</t>
  </si>
  <si>
    <t>Retorno 5</t>
  </si>
  <si>
    <t>Placa ACM</t>
  </si>
  <si>
    <t>Tarucel</t>
  </si>
  <si>
    <t>Içamento</t>
  </si>
  <si>
    <t>Vidros</t>
  </si>
  <si>
    <t>Encerrada</t>
  </si>
  <si>
    <t>Situação</t>
  </si>
  <si>
    <t>Téc de Segurança</t>
  </si>
  <si>
    <t>Desp Comerciais</t>
  </si>
  <si>
    <t>PU</t>
  </si>
  <si>
    <t>Coluna1</t>
  </si>
  <si>
    <t>Coluna2</t>
  </si>
  <si>
    <t>Coluna3</t>
  </si>
  <si>
    <t>Coluna4</t>
  </si>
  <si>
    <t>Coluna5</t>
  </si>
  <si>
    <t>Coluna6</t>
  </si>
  <si>
    <t>Coluna7</t>
  </si>
  <si>
    <t>Coluna8</t>
  </si>
  <si>
    <t>Coluna9</t>
  </si>
  <si>
    <t>Ativa</t>
  </si>
  <si>
    <t>Cliente 1</t>
  </si>
  <si>
    <t>Cliente 2</t>
  </si>
  <si>
    <t>Cliente 3</t>
  </si>
  <si>
    <t>Cliente 4</t>
  </si>
  <si>
    <t>Cliente 5</t>
  </si>
  <si>
    <t>Cliente 6</t>
  </si>
  <si>
    <t>Cliente 7</t>
  </si>
  <si>
    <t>Cliente 8</t>
  </si>
  <si>
    <t>Cliente 9</t>
  </si>
  <si>
    <t>Cliente 10</t>
  </si>
  <si>
    <t>Cliente 11</t>
  </si>
  <si>
    <t>Cliente 12</t>
  </si>
  <si>
    <t>Cliente 13</t>
  </si>
  <si>
    <t>Cliente 14</t>
  </si>
  <si>
    <t>Cliente 15</t>
  </si>
  <si>
    <t>Cliente 16</t>
  </si>
  <si>
    <t>Cliente 17</t>
  </si>
  <si>
    <t>Cliente 18</t>
  </si>
  <si>
    <t>Cliente 19</t>
  </si>
  <si>
    <t>Cliente 20</t>
  </si>
  <si>
    <t>Cliente 21</t>
  </si>
  <si>
    <t>Cliente 22</t>
  </si>
  <si>
    <t>Serviço 1</t>
  </si>
  <si>
    <t>Serviço 2</t>
  </si>
  <si>
    <t>Serviço 3</t>
  </si>
  <si>
    <t>Serviço 4</t>
  </si>
  <si>
    <t>Serviço 5</t>
  </si>
  <si>
    <t>Serviço 6</t>
  </si>
  <si>
    <t>Serviço 7</t>
  </si>
  <si>
    <t>Serviço 8</t>
  </si>
  <si>
    <t>Serviço 9</t>
  </si>
  <si>
    <t>Serviço 10</t>
  </si>
  <si>
    <t>Serviço 11</t>
  </si>
  <si>
    <t>Serviço 12</t>
  </si>
  <si>
    <t>Serviço 13</t>
  </si>
  <si>
    <t>Serviço 14</t>
  </si>
  <si>
    <t>Serviço 15</t>
  </si>
  <si>
    <t>Serviço 16</t>
  </si>
  <si>
    <t>Serviço 17</t>
  </si>
  <si>
    <t>Serviço 18</t>
  </si>
  <si>
    <t>Serviço 19</t>
  </si>
  <si>
    <t>Serviço 20</t>
  </si>
  <si>
    <t>Serviço 21</t>
  </si>
  <si>
    <t>Serviço 22</t>
  </si>
  <si>
    <t>Funcionário 1</t>
  </si>
  <si>
    <t>Funcionário 2</t>
  </si>
  <si>
    <t>Funcionário 3</t>
  </si>
  <si>
    <t>Funcionário 4</t>
  </si>
  <si>
    <t>Funcionário 5</t>
  </si>
  <si>
    <t>Funcionário 6</t>
  </si>
  <si>
    <t>Funcionário 7</t>
  </si>
  <si>
    <t>Funcionário 8</t>
  </si>
  <si>
    <t>Funcionário 9</t>
  </si>
  <si>
    <t>Funcionário 10</t>
  </si>
  <si>
    <t>Funcionário 11</t>
  </si>
  <si>
    <t>Funcionário 12</t>
  </si>
  <si>
    <t>Funcionário 13</t>
  </si>
  <si>
    <t>Funcionário 14</t>
  </si>
  <si>
    <t>Funcionário 15</t>
  </si>
  <si>
    <t>Funcionário 16</t>
  </si>
  <si>
    <t>Funcionário 17</t>
  </si>
  <si>
    <t>Funcionário 18</t>
  </si>
  <si>
    <t>Funcionário 19</t>
  </si>
  <si>
    <t>Funcionário 20</t>
  </si>
  <si>
    <t>Funcionário 21</t>
  </si>
  <si>
    <t>Funcionário 22</t>
  </si>
  <si>
    <t>1º Critério a ser selecionado</t>
  </si>
  <si>
    <t>PU2</t>
  </si>
  <si>
    <t>PU3</t>
  </si>
  <si>
    <t>PU4</t>
  </si>
  <si>
    <t>PU5</t>
  </si>
  <si>
    <t>PU6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</si>
</sst>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&quot;R$&quot;\ * #,##0.00_-;\-&quot;R$&quot;\ * #,##0.00_-;_-&quot;R$&quot;\ * &quot;-&quot;??_-;_-@_-"/>
    <numFmt numFmtId="165" formatCode="&quot;R$&quot;\ #,##0.00"/>
    <numFmt numFmtId="166" formatCode="_(* #,##0_);_(* \(#,##0\);_(* &quot;-&quot;??_);_(@_)"/>
    <numFmt numFmtId="167" formatCode="[$-416]mmmm\-yy;@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0"/>
      <color rgb="FFFF0000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8"/>
      <name val="Arial"/>
    </font>
    <font>
      <sz val="10"/>
      <color theme="1"/>
      <name val="Arial"/>
      <family val="2"/>
    </font>
    <font>
      <sz val="10"/>
      <color theme="1"/>
      <name val="Arial"/>
    </font>
  </fonts>
  <fills count="1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" fillId="0" borderId="0"/>
  </cellStyleXfs>
  <cellXfs count="282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43" fontId="0" fillId="0" borderId="0" xfId="2" applyFont="1"/>
    <xf numFmtId="0" fontId="4" fillId="0" borderId="0" xfId="0" applyFont="1"/>
    <xf numFmtId="43" fontId="4" fillId="0" borderId="0" xfId="2" applyFont="1" applyAlignment="1">
      <alignment horizontal="left"/>
    </xf>
    <xf numFmtId="43" fontId="0" fillId="0" borderId="3" xfId="2" applyFont="1" applyBorder="1"/>
    <xf numFmtId="43" fontId="0" fillId="0" borderId="4" xfId="2" applyFont="1" applyBorder="1"/>
    <xf numFmtId="43" fontId="4" fillId="0" borderId="3" xfId="2" applyFont="1" applyBorder="1" applyAlignment="1">
      <alignment horizontal="left"/>
    </xf>
    <xf numFmtId="166" fontId="0" fillId="0" borderId="1" xfId="2" applyNumberFormat="1" applyFont="1" applyBorder="1"/>
    <xf numFmtId="43" fontId="0" fillId="0" borderId="6" xfId="2" applyFont="1" applyBorder="1"/>
    <xf numFmtId="166" fontId="0" fillId="0" borderId="7" xfId="2" applyNumberFormat="1" applyFont="1" applyBorder="1"/>
    <xf numFmtId="166" fontId="0" fillId="0" borderId="8" xfId="2" applyNumberFormat="1" applyFont="1" applyBorder="1"/>
    <xf numFmtId="43" fontId="4" fillId="2" borderId="9" xfId="2" applyFont="1" applyFill="1" applyBorder="1" applyAlignment="1">
      <alignment horizontal="center" vertical="center"/>
    </xf>
    <xf numFmtId="43" fontId="4" fillId="2" borderId="9" xfId="2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166" fontId="2" fillId="3" borderId="1" xfId="2" applyNumberFormat="1" applyFont="1" applyFill="1" applyBorder="1"/>
    <xf numFmtId="43" fontId="2" fillId="3" borderId="6" xfId="2" applyFont="1" applyFill="1" applyBorder="1"/>
    <xf numFmtId="0" fontId="4" fillId="2" borderId="11" xfId="0" applyFont="1" applyFill="1" applyBorder="1"/>
    <xf numFmtId="43" fontId="4" fillId="2" borderId="3" xfId="2" applyFont="1" applyFill="1" applyBorder="1" applyAlignment="1">
      <alignment vertical="center"/>
    </xf>
    <xf numFmtId="43" fontId="4" fillId="2" borderId="10" xfId="2" applyFont="1" applyFill="1" applyBorder="1" applyAlignment="1">
      <alignment horizontal="center" vertical="center"/>
    </xf>
    <xf numFmtId="43" fontId="4" fillId="3" borderId="13" xfId="2" applyFont="1" applyFill="1" applyBorder="1"/>
    <xf numFmtId="9" fontId="4" fillId="0" borderId="14" xfId="1" applyFont="1" applyBorder="1" applyAlignment="1">
      <alignment horizontal="center"/>
    </xf>
    <xf numFmtId="43" fontId="4" fillId="3" borderId="0" xfId="2" applyFont="1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5" fontId="6" fillId="0" borderId="0" xfId="0" applyNumberFormat="1" applyFont="1" applyBorder="1"/>
    <xf numFmtId="0" fontId="4" fillId="0" borderId="0" xfId="0" applyFont="1" applyBorder="1"/>
    <xf numFmtId="0" fontId="3" fillId="0" borderId="0" xfId="0" applyFont="1" applyBorder="1"/>
    <xf numFmtId="165" fontId="0" fillId="0" borderId="0" xfId="0" applyNumberFormat="1" applyBorder="1"/>
    <xf numFmtId="0" fontId="0" fillId="2" borderId="0" xfId="0" applyFill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0" fillId="3" borderId="1" xfId="0" applyNumberFormat="1" applyFill="1" applyBorder="1" applyAlignment="1">
      <alignment horizontal="center"/>
    </xf>
    <xf numFmtId="43" fontId="2" fillId="3" borderId="1" xfId="2" applyFont="1" applyFill="1" applyBorder="1" applyAlignment="1">
      <alignment horizontal="center"/>
    </xf>
    <xf numFmtId="43" fontId="3" fillId="0" borderId="1" xfId="2" applyFont="1" applyBorder="1" applyAlignment="1">
      <alignment horizontal="center"/>
    </xf>
    <xf numFmtId="43" fontId="0" fillId="0" borderId="1" xfId="2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/>
    <xf numFmtId="0" fontId="4" fillId="3" borderId="17" xfId="0" applyFont="1" applyFill="1" applyBorder="1"/>
    <xf numFmtId="9" fontId="0" fillId="0" borderId="8" xfId="0" applyNumberFormat="1" applyBorder="1" applyAlignment="1">
      <alignment horizontal="center"/>
    </xf>
    <xf numFmtId="9" fontId="0" fillId="3" borderId="8" xfId="0" applyNumberFormat="1" applyFill="1" applyBorder="1" applyAlignment="1">
      <alignment horizontal="center"/>
    </xf>
    <xf numFmtId="43" fontId="2" fillId="3" borderId="8" xfId="2" applyFont="1" applyFill="1" applyBorder="1" applyAlignment="1">
      <alignment horizontal="center"/>
    </xf>
    <xf numFmtId="43" fontId="2" fillId="3" borderId="18" xfId="2" applyFont="1" applyFill="1" applyBorder="1" applyAlignment="1">
      <alignment horizontal="center"/>
    </xf>
    <xf numFmtId="43" fontId="4" fillId="0" borderId="9" xfId="2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164" fontId="4" fillId="2" borderId="9" xfId="0" applyNumberFormat="1" applyFont="1" applyFill="1" applyBorder="1" applyAlignment="1">
      <alignment horizontal="center"/>
    </xf>
    <xf numFmtId="164" fontId="4" fillId="2" borderId="10" xfId="0" applyNumberFormat="1" applyFont="1" applyFill="1" applyBorder="1" applyAlignment="1">
      <alignment horizontal="center"/>
    </xf>
    <xf numFmtId="0" fontId="4" fillId="3" borderId="19" xfId="0" applyFont="1" applyFill="1" applyBorder="1"/>
    <xf numFmtId="0" fontId="0" fillId="0" borderId="20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43" fontId="2" fillId="3" borderId="20" xfId="2" applyFont="1" applyFill="1" applyBorder="1" applyAlignment="1">
      <alignment horizontal="center"/>
    </xf>
    <xf numFmtId="0" fontId="4" fillId="2" borderId="9" xfId="0" applyFont="1" applyFill="1" applyBorder="1"/>
    <xf numFmtId="43" fontId="4" fillId="2" borderId="9" xfId="2" applyFont="1" applyFill="1" applyBorder="1" applyAlignment="1">
      <alignment horizontal="center"/>
    </xf>
    <xf numFmtId="43" fontId="4" fillId="2" borderId="10" xfId="2" applyFont="1" applyFill="1" applyBorder="1" applyAlignment="1">
      <alignment horizontal="center"/>
    </xf>
    <xf numFmtId="43" fontId="0" fillId="0" borderId="21" xfId="2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0" borderId="22" xfId="0" applyFont="1" applyFill="1" applyBorder="1"/>
    <xf numFmtId="43" fontId="0" fillId="0" borderId="6" xfId="2" applyFont="1" applyBorder="1" applyAlignment="1">
      <alignment horizontal="center"/>
    </xf>
    <xf numFmtId="43" fontId="4" fillId="2" borderId="4" xfId="2" applyFont="1" applyFill="1" applyBorder="1" applyAlignment="1">
      <alignment horizontal="center"/>
    </xf>
    <xf numFmtId="43" fontId="4" fillId="3" borderId="6" xfId="2" applyFont="1" applyFill="1" applyBorder="1" applyAlignment="1">
      <alignment vertical="center"/>
    </xf>
    <xf numFmtId="0" fontId="0" fillId="0" borderId="0" xfId="0" applyFill="1" applyBorder="1" applyAlignment="1">
      <alignment horizontal="left"/>
    </xf>
    <xf numFmtId="0" fontId="4" fillId="2" borderId="23" xfId="0" applyFont="1" applyFill="1" applyBorder="1"/>
    <xf numFmtId="43" fontId="0" fillId="0" borderId="23" xfId="2" applyFont="1" applyBorder="1" applyAlignment="1">
      <alignment horizontal="center"/>
    </xf>
    <xf numFmtId="0" fontId="0" fillId="0" borderId="16" xfId="0" applyFill="1" applyBorder="1" applyAlignment="1">
      <alignment horizontal="center"/>
    </xf>
    <xf numFmtId="43" fontId="0" fillId="0" borderId="10" xfId="2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4" fillId="2" borderId="11" xfId="0" applyFont="1" applyFill="1" applyBorder="1" applyAlignment="1">
      <alignment vertical="center"/>
    </xf>
    <xf numFmtId="10" fontId="4" fillId="0" borderId="26" xfId="1" applyNumberFormat="1" applyFont="1" applyBorder="1" applyAlignment="1">
      <alignment horizontal="center"/>
    </xf>
    <xf numFmtId="10" fontId="4" fillId="0" borderId="14" xfId="1" applyNumberFormat="1" applyFont="1" applyBorder="1" applyAlignment="1">
      <alignment horizontal="center"/>
    </xf>
    <xf numFmtId="43" fontId="4" fillId="2" borderId="4" xfId="2" applyFont="1" applyFill="1" applyBorder="1" applyAlignment="1"/>
    <xf numFmtId="43" fontId="0" fillId="0" borderId="0" xfId="2" applyFont="1" applyBorder="1"/>
    <xf numFmtId="43" fontId="0" fillId="0" borderId="27" xfId="2" applyFont="1" applyBorder="1"/>
    <xf numFmtId="43" fontId="4" fillId="0" borderId="26" xfId="2" applyFont="1" applyBorder="1" applyAlignment="1">
      <alignment horizontal="center"/>
    </xf>
    <xf numFmtId="43" fontId="4" fillId="0" borderId="14" xfId="2" applyFont="1" applyBorder="1" applyAlignment="1">
      <alignment horizontal="center"/>
    </xf>
    <xf numFmtId="43" fontId="4" fillId="2" borderId="3" xfId="2" applyFont="1" applyFill="1" applyBorder="1" applyAlignment="1"/>
    <xf numFmtId="0" fontId="4" fillId="0" borderId="0" xfId="0" applyFont="1" applyFill="1" applyBorder="1" applyAlignment="1">
      <alignment horizontal="center" vertical="center" wrapText="1"/>
    </xf>
    <xf numFmtId="43" fontId="0" fillId="0" borderId="0" xfId="2" applyFont="1" applyFill="1" applyBorder="1"/>
    <xf numFmtId="43" fontId="4" fillId="0" borderId="0" xfId="2" applyFont="1" applyFill="1" applyBorder="1" applyAlignment="1">
      <alignment horizontal="center" vertical="center"/>
    </xf>
    <xf numFmtId="0" fontId="0" fillId="3" borderId="2" xfId="0" applyFill="1" applyBorder="1"/>
    <xf numFmtId="0" fontId="0" fillId="3" borderId="28" xfId="0" applyFill="1" applyBorder="1"/>
    <xf numFmtId="0" fontId="0" fillId="3" borderId="29" xfId="0" applyFill="1" applyBorder="1"/>
    <xf numFmtId="43" fontId="2" fillId="3" borderId="0" xfId="2" applyFont="1" applyFill="1"/>
    <xf numFmtId="43" fontId="2" fillId="3" borderId="7" xfId="2" applyFont="1" applyFill="1" applyBorder="1"/>
    <xf numFmtId="43" fontId="4" fillId="0" borderId="0" xfId="2" applyFont="1" applyBorder="1" applyAlignment="1">
      <alignment horizontal="center"/>
    </xf>
    <xf numFmtId="166" fontId="4" fillId="2" borderId="3" xfId="2" applyNumberFormat="1" applyFont="1" applyFill="1" applyBorder="1" applyAlignment="1">
      <alignment horizontal="center" vertical="center"/>
    </xf>
    <xf numFmtId="43" fontId="2" fillId="3" borderId="1" xfId="2" applyFont="1" applyFill="1" applyBorder="1"/>
    <xf numFmtId="43" fontId="0" fillId="3" borderId="1" xfId="2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43" fontId="0" fillId="3" borderId="37" xfId="2" applyFont="1" applyFill="1" applyBorder="1" applyAlignment="1">
      <alignment vertical="center"/>
    </xf>
    <xf numFmtId="0" fontId="0" fillId="0" borderId="21" xfId="0" applyBorder="1"/>
    <xf numFmtId="0" fontId="4" fillId="0" borderId="16" xfId="0" applyFont="1" applyBorder="1" applyAlignment="1">
      <alignment vertical="center"/>
    </xf>
    <xf numFmtId="0" fontId="0" fillId="0" borderId="16" xfId="0" applyBorder="1" applyAlignment="1">
      <alignment vertical="center"/>
    </xf>
    <xf numFmtId="43" fontId="0" fillId="0" borderId="16" xfId="2" applyFont="1" applyBorder="1" applyAlignment="1">
      <alignment vertical="center"/>
    </xf>
    <xf numFmtId="43" fontId="0" fillId="3" borderId="24" xfId="2" applyFont="1" applyFill="1" applyBorder="1" applyAlignment="1">
      <alignment vertical="center"/>
    </xf>
    <xf numFmtId="43" fontId="0" fillId="3" borderId="6" xfId="2" applyFont="1" applyFill="1" applyBorder="1" applyAlignment="1">
      <alignment vertical="center"/>
    </xf>
    <xf numFmtId="10" fontId="2" fillId="4" borderId="6" xfId="1" applyNumberFormat="1" applyFont="1" applyFill="1" applyBorder="1" applyAlignment="1">
      <alignment horizontal="center" vertical="center"/>
    </xf>
    <xf numFmtId="43" fontId="4" fillId="3" borderId="8" xfId="2" applyFont="1" applyFill="1" applyBorder="1" applyAlignment="1">
      <alignment horizontal="center" vertical="center"/>
    </xf>
    <xf numFmtId="43" fontId="0" fillId="0" borderId="33" xfId="2" applyFont="1" applyBorder="1"/>
    <xf numFmtId="43" fontId="0" fillId="0" borderId="16" xfId="2" applyFont="1" applyBorder="1"/>
    <xf numFmtId="0" fontId="0" fillId="0" borderId="0" xfId="0" applyFill="1" applyBorder="1"/>
    <xf numFmtId="43" fontId="4" fillId="3" borderId="24" xfId="2" applyFont="1" applyFill="1" applyBorder="1" applyAlignment="1">
      <alignment horizontal="center" vertical="center"/>
    </xf>
    <xf numFmtId="43" fontId="4" fillId="3" borderId="39" xfId="2" applyFont="1" applyFill="1" applyBorder="1" applyAlignment="1">
      <alignment vertical="center"/>
    </xf>
    <xf numFmtId="43" fontId="4" fillId="3" borderId="7" xfId="2" applyFont="1" applyFill="1" applyBorder="1" applyAlignment="1">
      <alignment horizontal="center" vertical="center"/>
    </xf>
    <xf numFmtId="9" fontId="4" fillId="3" borderId="25" xfId="1" applyFont="1" applyFill="1" applyBorder="1" applyAlignment="1">
      <alignment horizontal="center" vertical="center"/>
    </xf>
    <xf numFmtId="43" fontId="4" fillId="3" borderId="24" xfId="2" applyFont="1" applyFill="1" applyBorder="1" applyAlignment="1">
      <alignment vertical="center"/>
    </xf>
    <xf numFmtId="10" fontId="4" fillId="3" borderId="25" xfId="1" applyNumberFormat="1" applyFont="1" applyFill="1" applyBorder="1" applyAlignment="1">
      <alignment horizontal="center" vertical="center"/>
    </xf>
    <xf numFmtId="43" fontId="0" fillId="3" borderId="7" xfId="2" applyFont="1" applyFill="1" applyBorder="1" applyAlignment="1">
      <alignment vertical="center"/>
    </xf>
    <xf numFmtId="43" fontId="4" fillId="3" borderId="18" xfId="2" applyFont="1" applyFill="1" applyBorder="1" applyAlignment="1">
      <alignment horizontal="center" vertical="center"/>
    </xf>
    <xf numFmtId="43" fontId="4" fillId="3" borderId="18" xfId="2" applyFont="1" applyFill="1" applyBorder="1" applyAlignment="1">
      <alignment vertical="center"/>
    </xf>
    <xf numFmtId="9" fontId="0" fillId="3" borderId="25" xfId="1" applyFont="1" applyFill="1" applyBorder="1" applyAlignment="1">
      <alignment horizontal="center" vertical="center"/>
    </xf>
    <xf numFmtId="43" fontId="4" fillId="0" borderId="0" xfId="2" quotePrefix="1" applyFont="1"/>
    <xf numFmtId="0" fontId="4" fillId="0" borderId="0" xfId="0" applyFont="1" applyFill="1" applyBorder="1" applyAlignment="1"/>
    <xf numFmtId="43" fontId="2" fillId="0" borderId="0" xfId="2" applyFont="1" applyFill="1" applyBorder="1" applyAlignment="1">
      <alignment vertical="center"/>
    </xf>
    <xf numFmtId="43" fontId="4" fillId="0" borderId="0" xfId="2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0" fontId="2" fillId="0" borderId="0" xfId="1" applyNumberFormat="1" applyFont="1" applyFill="1" applyBorder="1" applyAlignment="1">
      <alignment horizontal="center" vertical="center"/>
    </xf>
    <xf numFmtId="43" fontId="2" fillId="0" borderId="0" xfId="2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9" fontId="0" fillId="0" borderId="0" xfId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3" fillId="0" borderId="0" xfId="0" quotePrefix="1" applyFont="1" applyFill="1" applyBorder="1"/>
    <xf numFmtId="10" fontId="4" fillId="0" borderId="0" xfId="1" applyNumberFormat="1" applyFont="1" applyFill="1" applyBorder="1" applyAlignment="1">
      <alignment horizontal="center" vertical="center"/>
    </xf>
    <xf numFmtId="9" fontId="4" fillId="0" borderId="42" xfId="1" applyFont="1" applyBorder="1" applyAlignment="1">
      <alignment horizontal="center"/>
    </xf>
    <xf numFmtId="43" fontId="7" fillId="3" borderId="1" xfId="2" applyFont="1" applyFill="1" applyBorder="1"/>
    <xf numFmtId="166" fontId="7" fillId="0" borderId="1" xfId="2" applyNumberFormat="1" applyFont="1" applyBorder="1"/>
    <xf numFmtId="43" fontId="7" fillId="0" borderId="0" xfId="2" applyFont="1" applyFill="1" applyBorder="1"/>
    <xf numFmtId="43" fontId="7" fillId="0" borderId="0" xfId="2" applyFont="1"/>
    <xf numFmtId="0" fontId="7" fillId="0" borderId="0" xfId="0" applyFont="1"/>
    <xf numFmtId="43" fontId="4" fillId="3" borderId="27" xfId="2" applyFont="1" applyFill="1" applyBorder="1"/>
    <xf numFmtId="0" fontId="0" fillId="0" borderId="27" xfId="0" applyBorder="1"/>
    <xf numFmtId="43" fontId="4" fillId="0" borderId="42" xfId="2" applyFont="1" applyBorder="1"/>
    <xf numFmtId="43" fontId="4" fillId="3" borderId="42" xfId="2" applyFont="1" applyFill="1" applyBorder="1"/>
    <xf numFmtId="0" fontId="2" fillId="3" borderId="28" xfId="0" applyFont="1" applyFill="1" applyBorder="1"/>
    <xf numFmtId="166" fontId="8" fillId="3" borderId="1" xfId="2" applyNumberFormat="1" applyFont="1" applyFill="1" applyBorder="1"/>
    <xf numFmtId="43" fontId="8" fillId="3" borderId="6" xfId="2" applyFont="1" applyFill="1" applyBorder="1"/>
    <xf numFmtId="164" fontId="2" fillId="0" borderId="43" xfId="0" applyNumberFormat="1" applyFont="1" applyBorder="1" applyAlignment="1">
      <alignment horizontal="center" vertical="center"/>
    </xf>
    <xf numFmtId="164" fontId="4" fillId="2" borderId="26" xfId="0" applyNumberFormat="1" applyFont="1" applyFill="1" applyBorder="1" applyAlignment="1">
      <alignment horizontal="left" vertical="center"/>
    </xf>
    <xf numFmtId="164" fontId="4" fillId="2" borderId="42" xfId="0" applyNumberFormat="1" applyFont="1" applyFill="1" applyBorder="1" applyAlignment="1">
      <alignment horizontal="left" vertical="center"/>
    </xf>
    <xf numFmtId="43" fontId="2" fillId="0" borderId="5" xfId="2" applyFont="1" applyBorder="1" applyAlignment="1">
      <alignment horizontal="center" vertical="center"/>
    </xf>
    <xf numFmtId="0" fontId="0" fillId="0" borderId="27" xfId="0" applyFill="1" applyBorder="1"/>
    <xf numFmtId="0" fontId="4" fillId="0" borderId="0" xfId="0" applyFont="1" applyFill="1" applyBorder="1" applyAlignment="1">
      <alignment horizontal="left" vertical="center"/>
    </xf>
    <xf numFmtId="0" fontId="2" fillId="0" borderId="45" xfId="0" applyFont="1" applyBorder="1" applyAlignment="1">
      <alignment horizontal="center" vertical="center"/>
    </xf>
    <xf numFmtId="0" fontId="2" fillId="2" borderId="10" xfId="0" applyFont="1" applyFill="1" applyBorder="1" applyAlignment="1">
      <alignment vertical="center"/>
    </xf>
    <xf numFmtId="164" fontId="4" fillId="2" borderId="4" xfId="0" applyNumberFormat="1" applyFont="1" applyFill="1" applyBorder="1" applyAlignment="1">
      <alignment horizontal="center"/>
    </xf>
    <xf numFmtId="43" fontId="2" fillId="2" borderId="43" xfId="2" applyFont="1" applyFill="1" applyBorder="1" applyAlignment="1">
      <alignment horizontal="center"/>
    </xf>
    <xf numFmtId="43" fontId="2" fillId="0" borderId="43" xfId="2" applyFont="1" applyFill="1" applyBorder="1" applyAlignment="1">
      <alignment horizontal="center"/>
    </xf>
    <xf numFmtId="43" fontId="3" fillId="3" borderId="20" xfId="2" applyFont="1" applyFill="1" applyBorder="1" applyAlignment="1">
      <alignment vertical="center"/>
    </xf>
    <xf numFmtId="43" fontId="3" fillId="3" borderId="1" xfId="2" applyFont="1" applyFill="1" applyBorder="1" applyAlignment="1">
      <alignment vertical="center"/>
    </xf>
    <xf numFmtId="43" fontId="2" fillId="3" borderId="20" xfId="2" applyFont="1" applyFill="1" applyBorder="1" applyAlignment="1">
      <alignment vertical="center"/>
    </xf>
    <xf numFmtId="43" fontId="7" fillId="3" borderId="20" xfId="2" applyFont="1" applyFill="1" applyBorder="1" applyAlignment="1">
      <alignment vertical="center"/>
    </xf>
    <xf numFmtId="43" fontId="2" fillId="3" borderId="1" xfId="2" applyFont="1" applyFill="1" applyBorder="1" applyAlignment="1">
      <alignment horizontal="left" vertical="center"/>
    </xf>
    <xf numFmtId="9" fontId="0" fillId="0" borderId="0" xfId="1" applyFont="1"/>
    <xf numFmtId="10" fontId="0" fillId="0" borderId="0" xfId="1" applyNumberFormat="1" applyFont="1"/>
    <xf numFmtId="9" fontId="0" fillId="0" borderId="0" xfId="1" applyFont="1" applyBorder="1" applyAlignment="1">
      <alignment horizontal="center"/>
    </xf>
    <xf numFmtId="1" fontId="0" fillId="0" borderId="0" xfId="2" applyNumberFormat="1" applyFont="1" applyBorder="1" applyAlignment="1">
      <alignment horizontal="center"/>
    </xf>
    <xf numFmtId="43" fontId="4" fillId="6" borderId="3" xfId="2" applyFont="1" applyFill="1" applyBorder="1" applyAlignment="1"/>
    <xf numFmtId="43" fontId="4" fillId="6" borderId="4" xfId="2" applyFont="1" applyFill="1" applyBorder="1" applyAlignment="1"/>
    <xf numFmtId="43" fontId="4" fillId="0" borderId="15" xfId="2" applyFont="1" applyBorder="1" applyAlignment="1">
      <alignment horizontal="center"/>
    </xf>
    <xf numFmtId="10" fontId="4" fillId="0" borderId="44" xfId="1" applyNumberFormat="1" applyFont="1" applyBorder="1" applyAlignment="1">
      <alignment horizontal="center"/>
    </xf>
    <xf numFmtId="43" fontId="0" fillId="0" borderId="31" xfId="2" applyFont="1" applyBorder="1"/>
    <xf numFmtId="0" fontId="2" fillId="0" borderId="2" xfId="0" applyFont="1" applyFill="1" applyBorder="1"/>
    <xf numFmtId="0" fontId="2" fillId="0" borderId="22" xfId="0" applyFont="1" applyFill="1" applyBorder="1"/>
    <xf numFmtId="0" fontId="2" fillId="0" borderId="4" xfId="0" applyFont="1" applyBorder="1" applyAlignment="1">
      <alignment horizontal="center" vertical="center"/>
    </xf>
    <xf numFmtId="43" fontId="4" fillId="2" borderId="5" xfId="2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43" fontId="0" fillId="0" borderId="15" xfId="2" applyFont="1" applyBorder="1" applyAlignment="1">
      <alignment horizontal="center"/>
    </xf>
    <xf numFmtId="0" fontId="4" fillId="4" borderId="4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43" fontId="4" fillId="3" borderId="27" xfId="2" applyFont="1" applyFill="1" applyBorder="1" applyAlignment="1">
      <alignment horizontal="left"/>
    </xf>
    <xf numFmtId="43" fontId="4" fillId="3" borderId="0" xfId="2" applyFont="1" applyFill="1" applyBorder="1" applyAlignment="1">
      <alignment horizontal="left"/>
    </xf>
    <xf numFmtId="43" fontId="4" fillId="3" borderId="21" xfId="2" applyFont="1" applyFill="1" applyBorder="1" applyAlignment="1">
      <alignment horizontal="left"/>
    </xf>
    <xf numFmtId="0" fontId="4" fillId="2" borderId="2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43" fontId="4" fillId="3" borderId="33" xfId="2" applyFont="1" applyFill="1" applyBorder="1" applyAlignment="1">
      <alignment horizontal="left"/>
    </xf>
    <xf numFmtId="43" fontId="4" fillId="3" borderId="43" xfId="2" applyFont="1" applyFill="1" applyBorder="1" applyAlignment="1">
      <alignment horizontal="left"/>
    </xf>
    <xf numFmtId="0" fontId="2" fillId="3" borderId="36" xfId="0" applyFont="1" applyFill="1" applyBorder="1" applyAlignment="1">
      <alignment horizontal="left" vertical="center"/>
    </xf>
    <xf numFmtId="0" fontId="2" fillId="3" borderId="19" xfId="0" applyFont="1" applyFill="1" applyBorder="1" applyAlignment="1">
      <alignment horizontal="left" vertical="center"/>
    </xf>
    <xf numFmtId="0" fontId="2" fillId="3" borderId="52" xfId="0" applyFont="1" applyFill="1" applyBorder="1" applyAlignment="1">
      <alignment horizontal="left" vertical="center"/>
    </xf>
    <xf numFmtId="0" fontId="10" fillId="8" borderId="11" xfId="0" applyFont="1" applyFill="1" applyBorder="1" applyAlignment="1">
      <alignment horizontal="center" vertical="center"/>
    </xf>
    <xf numFmtId="0" fontId="9" fillId="10" borderId="5" xfId="0" applyFont="1" applyFill="1" applyBorder="1" applyAlignment="1">
      <alignment horizontal="center" vertical="center"/>
    </xf>
    <xf numFmtId="0" fontId="11" fillId="7" borderId="11" xfId="0" applyFont="1" applyFill="1" applyBorder="1" applyAlignment="1">
      <alignment horizontal="center" vertical="center"/>
    </xf>
    <xf numFmtId="43" fontId="4" fillId="0" borderId="44" xfId="2" applyFont="1" applyBorder="1" applyAlignment="1">
      <alignment horizontal="center"/>
    </xf>
    <xf numFmtId="43" fontId="4" fillId="3" borderId="46" xfId="2" applyFont="1" applyFill="1" applyBorder="1"/>
    <xf numFmtId="0" fontId="11" fillId="4" borderId="11" xfId="0" applyFont="1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left"/>
    </xf>
    <xf numFmtId="0" fontId="2" fillId="0" borderId="2" xfId="0" applyFont="1" applyBorder="1"/>
    <xf numFmtId="0" fontId="1" fillId="0" borderId="0" xfId="4"/>
    <xf numFmtId="0" fontId="1" fillId="0" borderId="0" xfId="4" applyAlignment="1">
      <alignment wrapText="1"/>
    </xf>
    <xf numFmtId="164" fontId="0" fillId="0" borderId="0" xfId="3" applyFont="1"/>
    <xf numFmtId="0" fontId="0" fillId="0" borderId="6" xfId="2" applyNumberFormat="1" applyFont="1" applyBorder="1" applyAlignment="1">
      <alignment horizontal="center"/>
    </xf>
    <xf numFmtId="0" fontId="0" fillId="0" borderId="21" xfId="2" applyNumberFormat="1" applyFont="1" applyBorder="1" applyAlignment="1">
      <alignment horizontal="center"/>
    </xf>
    <xf numFmtId="167" fontId="1" fillId="0" borderId="0" xfId="4" applyNumberFormat="1"/>
    <xf numFmtId="14" fontId="1" fillId="0" borderId="0" xfId="4" applyNumberFormat="1"/>
    <xf numFmtId="49" fontId="2" fillId="0" borderId="5" xfId="2" applyNumberFormat="1" applyFont="1" applyBorder="1" applyAlignment="1">
      <alignment horizontal="center"/>
    </xf>
    <xf numFmtId="164" fontId="0" fillId="0" borderId="0" xfId="3" applyFont="1" applyBorder="1"/>
    <xf numFmtId="0" fontId="0" fillId="0" borderId="5" xfId="2" applyNumberFormat="1" applyFont="1" applyBorder="1" applyAlignment="1">
      <alignment horizontal="center"/>
    </xf>
    <xf numFmtId="0" fontId="13" fillId="11" borderId="0" xfId="0" applyFont="1" applyFill="1" applyBorder="1" applyAlignment="1">
      <alignment vertical="center"/>
    </xf>
    <xf numFmtId="43" fontId="0" fillId="0" borderId="23" xfId="2" applyFont="1" applyBorder="1"/>
    <xf numFmtId="43" fontId="4" fillId="4" borderId="0" xfId="2" applyFont="1" applyFill="1" applyAlignment="1">
      <alignment horizontal="left"/>
    </xf>
    <xf numFmtId="49" fontId="2" fillId="0" borderId="5" xfId="2" applyNumberFormat="1" applyFont="1" applyBorder="1" applyAlignment="1"/>
    <xf numFmtId="43" fontId="0" fillId="4" borderId="0" xfId="2" applyFont="1" applyFill="1"/>
    <xf numFmtId="43" fontId="4" fillId="3" borderId="33" xfId="2" applyFont="1" applyFill="1" applyBorder="1" applyAlignment="1">
      <alignment horizontal="left"/>
    </xf>
    <xf numFmtId="43" fontId="4" fillId="3" borderId="16" xfId="2" applyFont="1" applyFill="1" applyBorder="1" applyAlignment="1">
      <alignment horizontal="left"/>
    </xf>
    <xf numFmtId="43" fontId="4" fillId="3" borderId="43" xfId="2" applyFont="1" applyFill="1" applyBorder="1" applyAlignment="1">
      <alignment horizontal="left"/>
    </xf>
    <xf numFmtId="43" fontId="4" fillId="6" borderId="13" xfId="2" applyFont="1" applyFill="1" applyBorder="1" applyAlignment="1">
      <alignment horizontal="left"/>
    </xf>
    <xf numFmtId="43" fontId="4" fillId="6" borderId="31" xfId="2" applyFont="1" applyFill="1" applyBorder="1" applyAlignment="1">
      <alignment horizontal="left"/>
    </xf>
    <xf numFmtId="0" fontId="4" fillId="2" borderId="23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43" fontId="4" fillId="2" borderId="23" xfId="2" applyFont="1" applyFill="1" applyBorder="1" applyAlignment="1">
      <alignment horizontal="center" vertical="center"/>
    </xf>
    <xf numFmtId="43" fontId="4" fillId="2" borderId="3" xfId="2" applyFont="1" applyFill="1" applyBorder="1" applyAlignment="1">
      <alignment horizontal="center" vertical="center"/>
    </xf>
    <xf numFmtId="43" fontId="4" fillId="2" borderId="13" xfId="2" applyFont="1" applyFill="1" applyBorder="1" applyAlignment="1">
      <alignment horizontal="left"/>
    </xf>
    <xf numFmtId="43" fontId="4" fillId="2" borderId="31" xfId="2" applyFont="1" applyFill="1" applyBorder="1" applyAlignment="1">
      <alignment horizontal="left"/>
    </xf>
    <xf numFmtId="43" fontId="4" fillId="3" borderId="13" xfId="2" applyFont="1" applyFill="1" applyBorder="1" applyAlignment="1">
      <alignment horizontal="left"/>
    </xf>
    <xf numFmtId="43" fontId="4" fillId="3" borderId="31" xfId="2" applyFont="1" applyFill="1" applyBorder="1" applyAlignment="1">
      <alignment horizontal="left"/>
    </xf>
    <xf numFmtId="43" fontId="4" fillId="3" borderId="32" xfId="2" applyFont="1" applyFill="1" applyBorder="1" applyAlignment="1">
      <alignment horizontal="left"/>
    </xf>
    <xf numFmtId="43" fontId="4" fillId="3" borderId="27" xfId="2" applyFont="1" applyFill="1" applyBorder="1" applyAlignment="1">
      <alignment horizontal="left"/>
    </xf>
    <xf numFmtId="43" fontId="4" fillId="3" borderId="0" xfId="2" applyFont="1" applyFill="1" applyBorder="1" applyAlignment="1">
      <alignment horizontal="left"/>
    </xf>
    <xf numFmtId="43" fontId="4" fillId="3" borderId="21" xfId="2" applyFont="1" applyFill="1" applyBorder="1" applyAlignment="1">
      <alignment horizontal="left"/>
    </xf>
    <xf numFmtId="0" fontId="4" fillId="3" borderId="23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left"/>
    </xf>
    <xf numFmtId="0" fontId="4" fillId="3" borderId="4" xfId="0" applyFont="1" applyFill="1" applyBorder="1" applyAlignment="1">
      <alignment horizontal="left"/>
    </xf>
    <xf numFmtId="164" fontId="4" fillId="5" borderId="23" xfId="0" applyNumberFormat="1" applyFont="1" applyFill="1" applyBorder="1" applyAlignment="1">
      <alignment horizontal="center"/>
    </xf>
    <xf numFmtId="164" fontId="4" fillId="5" borderId="3" xfId="0" applyNumberFormat="1" applyFont="1" applyFill="1" applyBorder="1" applyAlignment="1">
      <alignment horizontal="center"/>
    </xf>
    <xf numFmtId="43" fontId="0" fillId="3" borderId="53" xfId="2" applyFont="1" applyFill="1" applyBorder="1" applyAlignment="1">
      <alignment horizontal="center" vertical="center"/>
    </xf>
    <xf numFmtId="43" fontId="0" fillId="3" borderId="43" xfId="2" applyFont="1" applyFill="1" applyBorder="1" applyAlignment="1">
      <alignment horizontal="center" vertical="center"/>
    </xf>
    <xf numFmtId="43" fontId="10" fillId="9" borderId="45" xfId="2" applyFont="1" applyFill="1" applyBorder="1" applyAlignment="1">
      <alignment horizontal="center" vertical="center"/>
    </xf>
    <xf numFmtId="43" fontId="10" fillId="9" borderId="4" xfId="2" applyFont="1" applyFill="1" applyBorder="1" applyAlignment="1">
      <alignment horizontal="center" vertical="center"/>
    </xf>
    <xf numFmtId="43" fontId="11" fillId="7" borderId="45" xfId="2" applyFont="1" applyFill="1" applyBorder="1" applyAlignment="1">
      <alignment horizontal="center" vertical="center"/>
    </xf>
    <xf numFmtId="43" fontId="11" fillId="7" borderId="4" xfId="2" applyFont="1" applyFill="1" applyBorder="1" applyAlignment="1">
      <alignment horizontal="center" vertical="center"/>
    </xf>
    <xf numFmtId="43" fontId="0" fillId="3" borderId="23" xfId="2" applyFont="1" applyFill="1" applyBorder="1" applyAlignment="1">
      <alignment horizontal="center" vertical="center"/>
    </xf>
    <xf numFmtId="43" fontId="9" fillId="3" borderId="4" xfId="2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43" fontId="0" fillId="3" borderId="47" xfId="2" applyFont="1" applyFill="1" applyBorder="1" applyAlignment="1">
      <alignment horizontal="center" vertical="center"/>
    </xf>
    <xf numFmtId="43" fontId="0" fillId="3" borderId="48" xfId="2" applyFont="1" applyFill="1" applyBorder="1" applyAlignment="1">
      <alignment horizontal="center" vertical="center"/>
    </xf>
    <xf numFmtId="43" fontId="0" fillId="3" borderId="49" xfId="2" applyFont="1" applyFill="1" applyBorder="1" applyAlignment="1">
      <alignment horizontal="center" vertical="center"/>
    </xf>
    <xf numFmtId="43" fontId="0" fillId="3" borderId="50" xfId="2" applyFont="1" applyFill="1" applyBorder="1" applyAlignment="1">
      <alignment horizontal="center" vertical="center"/>
    </xf>
    <xf numFmtId="43" fontId="0" fillId="3" borderId="37" xfId="2" applyFont="1" applyFill="1" applyBorder="1" applyAlignment="1">
      <alignment horizontal="center" vertical="center"/>
    </xf>
    <xf numFmtId="43" fontId="0" fillId="3" borderId="51" xfId="2" applyFont="1" applyFill="1" applyBorder="1" applyAlignment="1">
      <alignment horizontal="center" vertical="center"/>
    </xf>
    <xf numFmtId="0" fontId="4" fillId="3" borderId="41" xfId="0" applyFont="1" applyFill="1" applyBorder="1" applyAlignment="1">
      <alignment horizontal="left"/>
    </xf>
    <xf numFmtId="0" fontId="4" fillId="3" borderId="40" xfId="0" applyFont="1" applyFill="1" applyBorder="1" applyAlignment="1">
      <alignment horizontal="left"/>
    </xf>
    <xf numFmtId="0" fontId="4" fillId="3" borderId="38" xfId="0" applyFont="1" applyFill="1" applyBorder="1" applyAlignment="1">
      <alignment horizontal="left" vertical="center"/>
    </xf>
    <xf numFmtId="0" fontId="4" fillId="3" borderId="40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4" fillId="3" borderId="34" xfId="0" applyFont="1" applyFill="1" applyBorder="1" applyAlignment="1">
      <alignment horizontal="left" vertical="center"/>
    </xf>
    <xf numFmtId="0" fontId="4" fillId="3" borderId="35" xfId="0" applyFont="1" applyFill="1" applyBorder="1" applyAlignment="1">
      <alignment horizontal="left" vertical="center"/>
    </xf>
    <xf numFmtId="0" fontId="0" fillId="3" borderId="36" xfId="0" applyFill="1" applyBorder="1" applyAlignment="1">
      <alignment horizontal="left" vertical="center"/>
    </xf>
    <xf numFmtId="0" fontId="0" fillId="3" borderId="29" xfId="0" applyFill="1" applyBorder="1" applyAlignment="1">
      <alignment horizontal="left" vertical="center"/>
    </xf>
    <xf numFmtId="0" fontId="4" fillId="3" borderId="34" xfId="0" applyFont="1" applyFill="1" applyBorder="1" applyAlignment="1">
      <alignment horizontal="left"/>
    </xf>
    <xf numFmtId="0" fontId="4" fillId="3" borderId="35" xfId="0" applyFont="1" applyFill="1" applyBorder="1" applyAlignment="1">
      <alignment horizontal="left"/>
    </xf>
    <xf numFmtId="0" fontId="2" fillId="3" borderId="28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3" borderId="28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0" fontId="11" fillId="4" borderId="45" xfId="1" applyNumberFormat="1" applyFont="1" applyFill="1" applyBorder="1" applyAlignment="1">
      <alignment horizontal="right" vertical="center"/>
    </xf>
    <xf numFmtId="10" fontId="11" fillId="4" borderId="4" xfId="1" applyNumberFormat="1" applyFont="1" applyFill="1" applyBorder="1" applyAlignment="1">
      <alignment horizontal="right" vertical="center"/>
    </xf>
    <xf numFmtId="0" fontId="0" fillId="3" borderId="30" xfId="0" applyFill="1" applyBorder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0" fontId="0" fillId="3" borderId="28" xfId="0" applyFill="1" applyBorder="1" applyAlignment="1">
      <alignment horizontal="left" vertical="center"/>
    </xf>
    <xf numFmtId="0" fontId="4" fillId="3" borderId="29" xfId="0" applyFont="1" applyFill="1" applyBorder="1" applyAlignment="1">
      <alignment horizontal="left" vertical="center"/>
    </xf>
    <xf numFmtId="0" fontId="4" fillId="3" borderId="30" xfId="0" applyFont="1" applyFill="1" applyBorder="1" applyAlignment="1">
      <alignment horizontal="left" vertical="center"/>
    </xf>
    <xf numFmtId="0" fontId="4" fillId="3" borderId="7" xfId="0" applyFont="1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18" fillId="12" borderId="49" xfId="0" applyFont="1" applyFill="1" applyBorder="1"/>
    <xf numFmtId="164" fontId="18" fillId="12" borderId="49" xfId="3" applyNumberFormat="1" applyFont="1" applyFill="1" applyBorder="1"/>
    <xf numFmtId="0" fontId="18" fillId="12" borderId="20" xfId="0" applyFont="1" applyFill="1" applyBorder="1"/>
    <xf numFmtId="0" fontId="18" fillId="0" borderId="49" xfId="0" applyFont="1" applyBorder="1"/>
    <xf numFmtId="164" fontId="18" fillId="0" borderId="49" xfId="3" applyNumberFormat="1" applyFont="1" applyBorder="1"/>
    <xf numFmtId="0" fontId="18" fillId="0" borderId="20" xfId="0" applyFont="1" applyBorder="1"/>
    <xf numFmtId="0" fontId="17" fillId="12" borderId="49" xfId="0" applyFont="1" applyFill="1" applyBorder="1"/>
    <xf numFmtId="0" fontId="14" fillId="11" borderId="46" xfId="0" applyFont="1" applyFill="1" applyBorder="1" applyAlignment="1">
      <alignment vertical="center"/>
    </xf>
    <xf numFmtId="0" fontId="14" fillId="11" borderId="46" xfId="0" applyFont="1" applyFill="1" applyBorder="1" applyAlignment="1">
      <alignment horizontal="center" vertical="center"/>
    </xf>
    <xf numFmtId="164" fontId="17" fillId="12" borderId="20" xfId="3" applyNumberFormat="1" applyFont="1" applyFill="1" applyBorder="1"/>
    <xf numFmtId="0" fontId="17" fillId="0" borderId="49" xfId="0" applyFont="1" applyBorder="1"/>
    <xf numFmtId="164" fontId="18" fillId="0" borderId="20" xfId="3" applyNumberFormat="1" applyFont="1" applyBorder="1"/>
    <xf numFmtId="164" fontId="18" fillId="12" borderId="20" xfId="3" applyNumberFormat="1" applyFont="1" applyFill="1" applyBorder="1"/>
    <xf numFmtId="164" fontId="17" fillId="0" borderId="20" xfId="3" applyNumberFormat="1" applyFont="1" applyBorder="1"/>
  </cellXfs>
  <cellStyles count="5">
    <cellStyle name="Comma" xfId="2" builtinId="3"/>
    <cellStyle name="Currency" xfId="3" builtinId="4"/>
    <cellStyle name="Normal" xfId="0" builtinId="0"/>
    <cellStyle name="Normal 2" xfId="4" xr:uid="{8127A4BA-0046-4642-B9C0-E9FCCFDFACE9}"/>
    <cellStyle name="Percent" xfId="1" builtinId="5"/>
  </cellStyles>
  <dxfs count="5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bottom style="thin">
          <color indexed="64"/>
        </bottom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_-&quot;R$&quot;\ * #,##0.00_-;\-&quot;R$&quot;\ * #,##0.00_-;_-&quot;R$&quot;\ * &quot;-&quot;??_-;_-@_-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numFmt numFmtId="0" formatCode="General"/>
    </dxf>
    <dxf>
      <numFmt numFmtId="168" formatCode="dd/mm/yyyy"/>
    </dxf>
    <dxf>
      <numFmt numFmtId="168" formatCode="dd/mm/yyyy"/>
    </dxf>
    <dxf>
      <numFmt numFmtId="167" formatCode="[$-416]mmmm\-yy;@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1D4BCF-457F-4B79-AD29-82BF2EFA0F32}" name="Uteis" displayName="Uteis" ref="A2:I336" totalsRowShown="0">
  <autoFilter ref="A2:I336" xr:uid="{D597909B-7824-4481-980C-513355221F4A}"/>
  <tableColumns count="9">
    <tableColumn id="1" xr3:uid="{C2AB576E-3E2B-4669-8B8E-E98D75ABAB8A}" name="Coluna1" dataCellStyle="Normal 2"/>
    <tableColumn id="2" xr3:uid="{4A1C9CEB-33B1-4950-A67C-0191BE958094}" name="Coluna2" dataCellStyle="Normal 2"/>
    <tableColumn id="3" xr3:uid="{25960A16-9061-43B6-838E-6B1C9190E092}" name="Coluna3" dataCellStyle="Normal 2"/>
    <tableColumn id="4" xr3:uid="{E31EDBBC-A05A-4D20-B1B2-5B38C17D4228}" name="Coluna4" dataDxfId="54" dataCellStyle="Normal 2">
      <calculatedColumnFormula>WEEKDAY(A3,2)</calculatedColumnFormula>
    </tableColumn>
    <tableColumn id="5" xr3:uid="{1C2D37DD-87F3-4EB0-8380-F67A5ACEA9D3}" name="Coluna5" dataDxfId="53" dataCellStyle="Normal 2">
      <calculatedColumnFormula>IF(D3=" "," ",(IF(D3=7,"domingo",IF(D3=6,"sábado",IF(D3=5,"sexta-feira",IF(D3=4,"quinta-feira",IF(D3=3,"quarta-feira",IF(D3=2,"terça-feira","segunda-feira"))))))))</calculatedColumnFormula>
    </tableColumn>
    <tableColumn id="6" xr3:uid="{58CAF6CE-94B1-4DA6-8360-ABA30639B88D}" name="Coluna6" dataCellStyle="Normal 2">
      <calculatedColumnFormula>LEFT(C3,11)</calculatedColumnFormula>
    </tableColumn>
    <tableColumn id="7" xr3:uid="{A34976F1-DAC9-4753-A021-E073014AA919}" name="Coluna7" dataCellStyle="Normal 2">
      <calculatedColumnFormula>RIGHT(F3,6)</calculatedColumnFormula>
    </tableColumn>
    <tableColumn id="8" xr3:uid="{199F29EB-F7DC-4682-901F-A5263BAF8AE7}" name="Coluna8" dataDxfId="52" dataCellStyle="Normal 2">
      <calculatedColumnFormula>TEXT(A3,"MM-AAAA")</calculatedColumnFormula>
    </tableColumn>
    <tableColumn id="9" xr3:uid="{22FD8A19-5489-4265-BE26-6514D311D6D2}" name="Coluna9" dataDxfId="51" dataCellStyle="Normal 2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713085A-8DAC-4F46-A449-1D1A535A5C4E}" name="Fds" displayName="Fds" ref="A2:F34" totalsRowShown="0" headerRowCellStyle="Normal 2" dataCellStyle="Normal 2">
  <autoFilter ref="A2:F34" xr:uid="{61BB3871-F9B0-42A3-AC76-0B1461E3F48C}"/>
  <tableColumns count="6">
    <tableColumn id="1" xr3:uid="{E765B044-BB38-45C2-BE47-B96505017BAA}" name="Coluna1" dataDxfId="50" dataCellStyle="Normal 2"/>
    <tableColumn id="2" xr3:uid="{BD97C66B-FBD0-451B-8A67-7C6DE60D0121}" name="Coluna2" dataCellStyle="Normal 2"/>
    <tableColumn id="3" xr3:uid="{ECCC3111-6890-4E8A-80CF-2F7365B39878}" name="Coluna3" dataCellStyle="Normal 2"/>
    <tableColumn id="5" xr3:uid="{D82E2636-853A-49DD-969B-736FF4769F4D}" name="Coluna5" dataCellStyle="Normal 2">
      <calculatedColumnFormula>LEFT(C3,11)</calculatedColumnFormula>
    </tableColumn>
    <tableColumn id="6" xr3:uid="{D85888F6-9956-4F78-A1CE-6CC184898D20}" name="Coluna6" dataCellStyle="Normal 2">
      <calculatedColumnFormula>RIGHT(D3,6)</calculatedColumnFormula>
    </tableColumn>
    <tableColumn id="7" xr3:uid="{285C1BEC-9659-4A73-9FBC-265675F6DA2F}" name="Coluna7" dataDxfId="49" dataCellStyle="Normal 2">
      <calculatedColumnFormula>TEXT(A3,"MM-AAAA")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4125366-4C22-4007-96AB-880709F75282}" name="Propostas" displayName="Propostas" ref="A1:E23" totalsRowShown="0" headerRowDxfId="0" tableBorderDxfId="5">
  <autoFilter ref="A1:E23" xr:uid="{CB013B96-088F-476A-8A91-9A5126B8A868}"/>
  <tableColumns count="5">
    <tableColumn id="1" xr3:uid="{20BD8BCC-8420-49E8-A2B6-BC87D2FEB6F6}" name="Prop" dataDxfId="4"/>
    <tableColumn id="2" xr3:uid="{6280348B-8EE5-4CC0-B780-6BC1CE97826D}" name="Cliente" dataDxfId="3"/>
    <tableColumn id="3" xr3:uid="{0475265A-D839-4BA2-9888-741270EEC69B}" name="Descrição" dataDxfId="2"/>
    <tableColumn id="4" xr3:uid="{3E3421D0-754A-42A0-9198-15BE3BB2FF24}" name="Valor" dataDxfId="1" dataCellStyle="Currency"/>
    <tableColumn id="5" xr3:uid="{9B3A6DC7-A5CD-4537-B91E-053C4EAEB473}" name="Situação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5917066-5779-432B-9BB9-D347E246DD8D}" name="Insumos" displayName="Insumos" ref="A1:AD23" totalsRowShown="0" headerRowDxfId="17" tableBorderDxfId="48">
  <autoFilter ref="A1:AD23" xr:uid="{76595318-FB22-4B69-9BD9-1F9720E77C46}"/>
  <tableColumns count="30">
    <tableColumn id="1" xr3:uid="{E3736570-CC6A-4EDD-8DF3-B0AC7BE566D6}" name="Prop" dataDxfId="47"/>
    <tableColumn id="2" xr3:uid="{6562CF58-6C18-4794-9D39-FB8489DFC6E1}" name="Bioclean Detergente Ácido" dataDxfId="46"/>
    <tableColumn id="3" xr3:uid="{64F0BFB9-7188-444F-894B-1B9CF51B3D88}" name="Detergente Ecoline" dataDxfId="45"/>
    <tableColumn id="4" xr3:uid="{EFB309F8-156F-42E8-B706-35B478AF1646}" name="Silicone p/ Vedação 591 ML - DC 791" dataDxfId="44"/>
    <tableColumn id="5" xr3:uid="{6B1EF50D-D7AF-4C8E-8AD3-5281C967545A}" name="Silicone Estrutural DV 995 591 ML" dataDxfId="43"/>
    <tableColumn id="6" xr3:uid="{854B23B9-985A-48DC-9DB4-00E87FC78596}" name="Detergente Orquimol (Desengraxante)" dataDxfId="42"/>
    <tableColumn id="7" xr3:uid="{B2048EB8-6BAB-4277-8D64-63AD19509B18}" name="Degreaser (Desengraxante e desincrustante)" dataDxfId="41"/>
    <tableColumn id="8" xr3:uid="{7A6D347D-6F7B-4225-A52F-F60D9417D366}" name="Renox 100" dataDxfId="40"/>
    <tableColumn id="9" xr3:uid="{FE21AA84-80B8-4BC2-913C-4328A9FE5928}" name="Homy LC (Limpa concreto)" dataDxfId="39"/>
    <tableColumn id="10" xr3:uid="{5A168B4C-BF42-4CD3-9EB8-C051733D1193}" name="Detergente Power Clean III" dataDxfId="38"/>
    <tableColumn id="11" xr3:uid="{4739E8E9-E008-4D22-A460-18C32E21D4FF}" name="Fita Crepe 24x50" dataDxfId="37"/>
    <tableColumn id="12" xr3:uid="{D4BB97D6-F810-456B-B5CC-4B6E4EFAF0FF}" name="Panos de Limpeza (Brancos e Xadrez)" dataDxfId="36"/>
    <tableColumn id="13" xr3:uid="{1ECFA4A3-9F4A-48F2-AA2E-CA1BFBCE6140}" name="Álcool Isopropílico" dataDxfId="35"/>
    <tableColumn id="14" xr3:uid="{31823D5C-08AF-43BA-9BBA-FD9048607EC0}" name="Borracha p/ rodo" dataDxfId="34"/>
    <tableColumn id="15" xr3:uid="{554D169E-FD1B-463D-9851-6A69C4E87881}" name="Luva" dataDxfId="33"/>
    <tableColumn id="16" xr3:uid="{18A0F06D-2A0D-4DBD-AD09-1C4E293844C9}" name="Desp Comerciais" dataDxfId="32"/>
    <tableColumn id="17" xr3:uid="{9BEC4ADB-F736-4F25-BE07-91E27EC3F86D}" name="ART" dataDxfId="31"/>
    <tableColumn id="18" xr3:uid="{E2ABB190-E813-4B61-9D11-0316DF8D7AEB}" name="Téc de Segurança" dataDxfId="30"/>
    <tableColumn id="19" xr3:uid="{65079EB0-2B41-4AF4-AECA-BFB4F20B41BE}" name="Saco de lixo 100 Litros" dataDxfId="29"/>
    <tableColumn id="20" xr3:uid="{106D3DE4-04F7-4B21-8EDC-FFEC7FF3B3C1}" name="Outros" dataDxfId="28"/>
    <tableColumn id="21" xr3:uid="{3A770E12-1FB9-4EB1-85BA-AE2274E13142}" name="PU" dataDxfId="27" dataCellStyle="Currency"/>
    <tableColumn id="22" xr3:uid="{D829141C-AA0B-497D-83A6-C5A68BD4834F}" name="Placa ACM" dataDxfId="26"/>
    <tableColumn id="23" xr3:uid="{FEFFAFD0-E550-4DB0-8881-1496CF7F5F93}" name="PU2" dataDxfId="25" dataCellStyle="Currency"/>
    <tableColumn id="24" xr3:uid="{2B3409B3-A7A1-4DF5-B8D4-A14A52E209F6}" name="Tarucel" dataDxfId="24"/>
    <tableColumn id="25" xr3:uid="{E5FA9A25-6F92-469D-A952-DFECB1EC21FB}" name="PU3" dataDxfId="23" dataCellStyle="Currency"/>
    <tableColumn id="26" xr3:uid="{3060533B-9BE0-49C9-9524-41C6214CEE85}" name="Vidros" dataDxfId="22"/>
    <tableColumn id="27" xr3:uid="{30D2FB55-16A4-454B-B222-55D3CD5054F5}" name="PU4" dataDxfId="21" dataCellStyle="Currency"/>
    <tableColumn id="28" xr3:uid="{07041E1E-3E44-4FC4-B966-651D8C7A98AF}" name="Içamento" dataDxfId="20"/>
    <tableColumn id="29" xr3:uid="{F2C6EA2C-0C5E-49F0-BA4C-DA72764135FC}" name="PU5" dataDxfId="19" dataCellStyle="Currency"/>
    <tableColumn id="30" xr3:uid="{EB3C9B13-7805-46C4-B3B8-B60EADFA86A1}" name="PU6" dataDxfId="1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R47"/>
  <sheetViews>
    <sheetView showGridLines="0" zoomScale="90" zoomScaleNormal="90" workbookViewId="0">
      <selection activeCell="C1" sqref="C1"/>
    </sheetView>
  </sheetViews>
  <sheetFormatPr defaultRowHeight="13.2" x14ac:dyDescent="0.25"/>
  <cols>
    <col min="1" max="1" width="3.5546875" customWidth="1"/>
    <col min="2" max="2" width="34" bestFit="1" customWidth="1"/>
    <col min="3" max="3" width="24.5546875" style="3" bestFit="1" customWidth="1"/>
    <col min="4" max="4" width="10.33203125" style="3" bestFit="1" customWidth="1"/>
    <col min="5" max="6" width="9.109375" style="3"/>
    <col min="7" max="7" width="10.33203125" style="3" customWidth="1"/>
    <col min="8" max="8" width="13.5546875" style="3" customWidth="1"/>
    <col min="9" max="10" width="13.5546875" style="3" hidden="1" customWidth="1"/>
    <col min="11" max="11" width="14.88671875" style="3" customWidth="1"/>
    <col min="12" max="12" width="13" style="3" customWidth="1"/>
    <col min="13" max="13" width="21.5546875" customWidth="1"/>
    <col min="14" max="14" width="21.109375" style="3" customWidth="1"/>
    <col min="15" max="15" width="10" bestFit="1" customWidth="1"/>
  </cols>
  <sheetData>
    <row r="1" spans="1:18" ht="13.8" thickBot="1" x14ac:dyDescent="0.3">
      <c r="A1" s="4" t="s">
        <v>16</v>
      </c>
      <c r="C1" s="201"/>
      <c r="D1" s="131"/>
      <c r="E1"/>
      <c r="F1"/>
      <c r="H1" s="212" t="s">
        <v>85</v>
      </c>
      <c r="I1" s="213"/>
      <c r="J1" s="213"/>
      <c r="K1" s="213"/>
      <c r="L1" s="75"/>
      <c r="M1" s="75"/>
      <c r="N1" s="70"/>
      <c r="P1" s="84"/>
    </row>
    <row r="2" spans="1:18" ht="13.8" thickBot="1" x14ac:dyDescent="0.3">
      <c r="A2" s="4"/>
      <c r="H2" s="214" t="s">
        <v>44</v>
      </c>
      <c r="I2" s="215"/>
      <c r="J2" s="215"/>
      <c r="K2" s="216"/>
      <c r="L2" s="68">
        <v>0.3</v>
      </c>
      <c r="M2" s="21" t="s">
        <v>11</v>
      </c>
      <c r="N2" s="73">
        <v>158.07</v>
      </c>
      <c r="P2" s="84"/>
    </row>
    <row r="3" spans="1:18" ht="13.8" thickBot="1" x14ac:dyDescent="0.3">
      <c r="A3" s="4" t="s">
        <v>17</v>
      </c>
      <c r="C3" s="199" t="e">
        <f>LOOKUP(C1,'Base Propostas'!A2:A23,'Base Propostas'!B2:B23)</f>
        <v>#N/A</v>
      </c>
      <c r="D3" s="6"/>
      <c r="E3" s="8"/>
      <c r="F3" s="6"/>
      <c r="G3" s="72"/>
      <c r="H3" s="217" t="s">
        <v>46</v>
      </c>
      <c r="I3" s="218"/>
      <c r="J3" s="218"/>
      <c r="K3" s="219"/>
      <c r="L3" s="69">
        <v>0.37140000000000001</v>
      </c>
      <c r="M3" s="23" t="s">
        <v>10</v>
      </c>
      <c r="N3" s="74">
        <v>150</v>
      </c>
      <c r="P3" s="84"/>
    </row>
    <row r="4" spans="1:18" ht="13.8" thickBot="1" x14ac:dyDescent="0.3">
      <c r="E4" s="5"/>
      <c r="G4" s="71"/>
      <c r="H4" s="217" t="s">
        <v>45</v>
      </c>
      <c r="I4" s="218"/>
      <c r="J4" s="218"/>
      <c r="K4" s="218"/>
      <c r="L4" s="22">
        <v>0.5</v>
      </c>
      <c r="M4" s="23" t="s">
        <v>9</v>
      </c>
      <c r="N4" s="74">
        <v>365.42</v>
      </c>
      <c r="P4" s="84"/>
    </row>
    <row r="5" spans="1:18" ht="13.8" thickBot="1" x14ac:dyDescent="0.3">
      <c r="A5" s="4" t="s">
        <v>18</v>
      </c>
      <c r="C5" s="199" t="e">
        <f>LOOKUP(C1,'Base Propostas'!A2:A23,'Base Propostas'!C2:C23)</f>
        <v>#N/A</v>
      </c>
      <c r="D5" s="6"/>
      <c r="E5" s="6"/>
      <c r="F5" s="7"/>
      <c r="G5" s="71"/>
      <c r="H5" s="217" t="s">
        <v>48</v>
      </c>
      <c r="I5" s="218"/>
      <c r="J5" s="218"/>
      <c r="K5" s="219"/>
      <c r="L5" s="22">
        <v>1</v>
      </c>
      <c r="M5" s="23" t="s">
        <v>13</v>
      </c>
      <c r="N5" s="74">
        <v>336.6</v>
      </c>
      <c r="P5" s="84"/>
    </row>
    <row r="6" spans="1:18" ht="13.8" thickBot="1" x14ac:dyDescent="0.3">
      <c r="G6" s="71"/>
      <c r="H6" s="217" t="s">
        <v>14</v>
      </c>
      <c r="I6" s="218"/>
      <c r="J6" s="218"/>
      <c r="K6" s="218"/>
      <c r="L6" s="22">
        <v>0.85</v>
      </c>
      <c r="M6" s="23" t="s">
        <v>12</v>
      </c>
      <c r="N6" s="74">
        <v>23</v>
      </c>
      <c r="P6" s="153"/>
    </row>
    <row r="7" spans="1:18" ht="13.8" thickBot="1" x14ac:dyDescent="0.3">
      <c r="A7" s="4" t="s">
        <v>220</v>
      </c>
      <c r="C7" s="197" t="s">
        <v>219</v>
      </c>
      <c r="D7" s="200" t="s">
        <v>300</v>
      </c>
      <c r="E7" s="202"/>
      <c r="F7" s="202"/>
      <c r="H7" s="203" t="s">
        <v>65</v>
      </c>
      <c r="I7" s="204"/>
      <c r="J7" s="204"/>
      <c r="K7" s="205"/>
      <c r="L7" s="124">
        <v>0.6</v>
      </c>
      <c r="M7" s="130" t="s">
        <v>67</v>
      </c>
      <c r="N7" s="132">
        <v>975</v>
      </c>
      <c r="O7" s="131"/>
      <c r="P7" s="153"/>
    </row>
    <row r="8" spans="1:18" ht="13.8" thickBot="1" x14ac:dyDescent="0.3">
      <c r="A8" s="4"/>
      <c r="C8" s="156"/>
      <c r="D8" s="5"/>
      <c r="H8" s="206" t="s">
        <v>84</v>
      </c>
      <c r="I8" s="207"/>
      <c r="J8" s="207"/>
      <c r="K8" s="207"/>
      <c r="L8" s="157"/>
      <c r="M8" s="157"/>
      <c r="N8" s="158"/>
      <c r="O8" s="24"/>
      <c r="P8" s="153"/>
    </row>
    <row r="9" spans="1:18" ht="13.8" thickBot="1" x14ac:dyDescent="0.3">
      <c r="A9" s="4" t="s">
        <v>119</v>
      </c>
      <c r="C9" s="195"/>
      <c r="D9" s="5"/>
      <c r="H9" s="170" t="s">
        <v>46</v>
      </c>
      <c r="I9" s="171"/>
      <c r="J9" s="171"/>
      <c r="K9" s="172"/>
      <c r="L9" s="69">
        <v>0.37140000000000001</v>
      </c>
      <c r="M9" s="21" t="s">
        <v>11</v>
      </c>
      <c r="N9" s="73">
        <v>146.41999999999999</v>
      </c>
      <c r="O9" s="24"/>
      <c r="P9" s="153"/>
    </row>
    <row r="10" spans="1:18" x14ac:dyDescent="0.25">
      <c r="A10" s="4"/>
      <c r="C10" s="156"/>
      <c r="D10" s="5"/>
      <c r="H10" s="170" t="s">
        <v>45</v>
      </c>
      <c r="I10" s="171"/>
      <c r="J10" s="171"/>
      <c r="K10" s="172"/>
      <c r="L10" s="69">
        <v>0.5</v>
      </c>
      <c r="M10" s="23" t="s">
        <v>10</v>
      </c>
      <c r="N10" s="74">
        <v>150</v>
      </c>
      <c r="O10" s="24"/>
      <c r="P10" s="153"/>
    </row>
    <row r="11" spans="1:18" x14ac:dyDescent="0.25">
      <c r="A11" s="4"/>
      <c r="C11" s="156"/>
      <c r="D11" s="5"/>
      <c r="H11" s="170" t="s">
        <v>48</v>
      </c>
      <c r="I11" s="171"/>
      <c r="J11" s="171"/>
      <c r="K11" s="172"/>
      <c r="L11" s="69">
        <v>1</v>
      </c>
      <c r="M11" s="23" t="s">
        <v>9</v>
      </c>
      <c r="N11" s="74">
        <v>571.12</v>
      </c>
      <c r="O11" s="24"/>
      <c r="P11" s="153"/>
    </row>
    <row r="12" spans="1:18" ht="13.8" thickBot="1" x14ac:dyDescent="0.3">
      <c r="A12" s="4"/>
      <c r="C12" s="156"/>
      <c r="D12" s="5"/>
      <c r="H12" s="175" t="s">
        <v>14</v>
      </c>
      <c r="I12" s="171"/>
      <c r="J12" s="171"/>
      <c r="K12" s="176"/>
      <c r="L12" s="160">
        <v>0.85</v>
      </c>
      <c r="M12" s="184" t="s">
        <v>12</v>
      </c>
      <c r="N12" s="183">
        <v>45</v>
      </c>
    </row>
    <row r="13" spans="1:18" ht="13.8" thickBot="1" x14ac:dyDescent="0.3">
      <c r="A13" s="4"/>
      <c r="C13" s="156"/>
      <c r="D13" s="5"/>
      <c r="L13" s="161"/>
      <c r="M13" s="133" t="s">
        <v>13</v>
      </c>
      <c r="N13" s="159">
        <v>329.12</v>
      </c>
    </row>
    <row r="14" spans="1:18" ht="13.8" thickBot="1" x14ac:dyDescent="0.3">
      <c r="M14" s="155"/>
      <c r="O14" s="3"/>
      <c r="P14" s="153"/>
      <c r="Q14" s="3"/>
      <c r="R14" s="3"/>
    </row>
    <row r="15" spans="1:18" ht="40.200000000000003" thickBot="1" x14ac:dyDescent="0.3">
      <c r="A15" s="208" t="s">
        <v>0</v>
      </c>
      <c r="B15" s="209"/>
      <c r="C15" s="174" t="s">
        <v>37</v>
      </c>
      <c r="D15" s="13" t="s">
        <v>1</v>
      </c>
      <c r="E15" s="14" t="s">
        <v>3</v>
      </c>
      <c r="F15" s="14" t="s">
        <v>4</v>
      </c>
      <c r="G15" s="13" t="s">
        <v>5</v>
      </c>
      <c r="H15" s="14" t="s">
        <v>6</v>
      </c>
      <c r="I15" s="14" t="s">
        <v>49</v>
      </c>
      <c r="J15" s="14" t="s">
        <v>50</v>
      </c>
      <c r="K15" s="14" t="s">
        <v>8</v>
      </c>
      <c r="L15" s="15" t="s">
        <v>15</v>
      </c>
      <c r="M15" s="3"/>
      <c r="N15" s="76"/>
      <c r="O15" s="3"/>
      <c r="P15" s="153"/>
      <c r="Q15" s="3"/>
      <c r="R15" s="3"/>
    </row>
    <row r="16" spans="1:18" x14ac:dyDescent="0.25">
      <c r="A16" s="79">
        <v>1</v>
      </c>
      <c r="B16" s="134" t="s">
        <v>278</v>
      </c>
      <c r="C16" s="148" t="s">
        <v>38</v>
      </c>
      <c r="D16" s="86">
        <v>1795.8</v>
      </c>
      <c r="E16" s="9">
        <f>COUNTIFS('Tabela Apont Uteis'!$G$3:$G$336,'Equipe 1'!$C$1,'Tabela Apont Uteis'!$B$3:$B$336,'Equipe 1'!B16,'Tabela Apont Uteis'!$E$3:$E$336,"segunda-feira")+COUNTIFS('Tabela Apont Uteis'!$G$3:$G$336,'Equipe 1'!$C$1,'Tabela Apont Uteis'!$B$3:$B$336,'Equipe 1'!B16,'Tabela Apont Uteis'!$E$3:$E$336,"terça-feira")+COUNTIFS('Tabela Apont Uteis'!$G$3:$G$336,'Equipe 1'!$C$1,'Tabela Apont Uteis'!$B$3:$B$336,'Equipe 1'!B16,'Tabela Apont Uteis'!$E$3:$E$336,"quarta-feira")+COUNTIFS('Tabela Apont Uteis'!$G$3:$G$336,'Equipe 1'!$C$1,'Tabela Apont Uteis'!$B$3:$B$336,'Equipe 1'!B16,'Tabela Apont Uteis'!$E$3:$E$336,"quinta-feira")+COUNTIFS('Tabela Apont Uteis'!$G$3:$G$336,'Equipe 1'!$C$1,'Tabela Apont Uteis'!$B$3:$B$336,'Equipe 1'!B16,'Tabela Apont Uteis'!$E$3:$E$336,"sexta-feira")+COUNTIFS('Tabela Apont Uteis'!$G$3:$G$336,'Equipe 1'!$C$1,'Tabela Apont Uteis'!$B$3:$B$336,'Equipe 1'!B16,'Tabela Apont Uteis'!$E$3:$E$336,"sábado")</f>
        <v>0</v>
      </c>
      <c r="F16" s="9"/>
      <c r="G16" s="9"/>
      <c r="H16" s="9">
        <f>COUNTIFS('Tabela Apont FDS e Feriado'!$E$3:$E$34,'Equipe 1'!$C$1,'Tabela Apont FDS e Feriado'!$B$3:$B$34,'Equipe 1'!B16)</f>
        <v>0</v>
      </c>
      <c r="I16" s="12" t="str">
        <f t="shared" ref="I16:I39" si="0">IF(SUM(E16:F16)=0," ",IF(COUNT(E16:F16)=2,1,COUNT(E16:F16)))</f>
        <v xml:space="preserve"> </v>
      </c>
      <c r="J16" s="12" t="str">
        <f t="shared" ref="J16:J39" si="1">IF(SUM(G16:H16)=0," ",IF(COUNT(G16:H16)=2,1,COUNT(G16:H16)))</f>
        <v xml:space="preserve"> </v>
      </c>
      <c r="K16" s="16" t="str">
        <f t="shared" ref="K16:K39" si="2">IF(SUM(E16:H16)&lt;&gt;0,SUM(E16:H16)," ")</f>
        <v xml:space="preserve"> </v>
      </c>
      <c r="L16" s="17">
        <f t="shared" ref="L16:L39" si="3">(((D16*(1+$L$2)/22*E16)+(D16*(1+$L$2)*(1+$L$3)/22*F16)+(D16*(1+$L$2)*(1+$L$4)/22*G16)+(D16*(1+$L$2)*(1+$L$5)/22*H16))*(1+$L$6))+SUM($N$2:$N$7)/22*E16+SUM($N$2:$N$7)/22*F16+SUM($N$2:$N$7)/22*G16+SUM($N$2:$N$7)/22*H16</f>
        <v>0</v>
      </c>
      <c r="M16" s="3"/>
      <c r="N16" s="77"/>
      <c r="O16" s="3"/>
      <c r="P16" s="3"/>
      <c r="Q16" s="3"/>
      <c r="R16" s="3"/>
    </row>
    <row r="17" spans="1:18" x14ac:dyDescent="0.25">
      <c r="A17" s="79">
        <v>2</v>
      </c>
      <c r="B17" s="134" t="s">
        <v>279</v>
      </c>
      <c r="C17" s="148" t="s">
        <v>38</v>
      </c>
      <c r="D17" s="86">
        <v>1795.8</v>
      </c>
      <c r="E17" s="9">
        <f>COUNTIFS('Tabela Apont Uteis'!$G$3:$G$336,'Equipe 1'!$C$1,'Tabela Apont Uteis'!$B$3:$B$336,'Equipe 1'!B17,'Tabela Apont Uteis'!$E$3:$E$336,"segunda-feira")+COUNTIFS('Tabela Apont Uteis'!$G$3:$G$336,'Equipe 1'!$C$1,'Tabela Apont Uteis'!$B$3:$B$336,'Equipe 1'!B17,'Tabela Apont Uteis'!$E$3:$E$336,"terça-feira")+COUNTIFS('Tabela Apont Uteis'!$G$3:$G$336,'Equipe 1'!$C$1,'Tabela Apont Uteis'!$B$3:$B$336,'Equipe 1'!B17,'Tabela Apont Uteis'!$E$3:$E$336,"quarta-feira")+COUNTIFS('Tabela Apont Uteis'!$G$3:$G$336,'Equipe 1'!$C$1,'Tabela Apont Uteis'!$B$3:$B$336,'Equipe 1'!B17,'Tabela Apont Uteis'!$E$3:$E$336,"quinta-feira")+COUNTIFS('Tabela Apont Uteis'!$G$3:$G$336,'Equipe 1'!$C$1,'Tabela Apont Uteis'!$B$3:$B$336,'Equipe 1'!B17,'Tabela Apont Uteis'!$E$3:$E$336,"sexta-feira")+COUNTIFS('Tabela Apont Uteis'!$G$3:$G$336,'Equipe 1'!$C$1,'Tabela Apont Uteis'!$B$3:$B$336,'Equipe 1'!B17,'Tabela Apont Uteis'!$E$3:$E$336,"sábado")</f>
        <v>0</v>
      </c>
      <c r="F17" s="9"/>
      <c r="G17" s="9"/>
      <c r="H17" s="9">
        <f>COUNTIFS('Tabela Apont FDS e Feriado'!$E$3:$E$34,'Equipe 1'!$C$1,'Tabela Apont FDS e Feriado'!$B$3:$B$34,'Equipe 1'!B17)</f>
        <v>0</v>
      </c>
      <c r="I17" s="12" t="str">
        <f t="shared" si="0"/>
        <v xml:space="preserve"> </v>
      </c>
      <c r="J17" s="12" t="str">
        <f t="shared" si="1"/>
        <v xml:space="preserve"> </v>
      </c>
      <c r="K17" s="16" t="str">
        <f t="shared" si="2"/>
        <v xml:space="preserve"> </v>
      </c>
      <c r="L17" s="17">
        <f t="shared" si="3"/>
        <v>0</v>
      </c>
      <c r="M17" s="3"/>
      <c r="N17" s="77"/>
      <c r="O17" s="3"/>
      <c r="P17" s="3"/>
      <c r="Q17" s="3"/>
      <c r="R17" s="3"/>
    </row>
    <row r="18" spans="1:18" x14ac:dyDescent="0.25">
      <c r="A18" s="79">
        <v>3</v>
      </c>
      <c r="B18" s="134" t="s">
        <v>280</v>
      </c>
      <c r="C18" s="149" t="s">
        <v>40</v>
      </c>
      <c r="D18" s="86">
        <v>2843.18</v>
      </c>
      <c r="E18" s="9">
        <f>COUNTIFS('Tabela Apont Uteis'!$G$3:$G$336,'Equipe 1'!$C$1,'Tabela Apont Uteis'!$B$3:$B$336,'Equipe 1'!B18,'Tabela Apont Uteis'!$E$3:$E$336,"segunda-feira")+COUNTIFS('Tabela Apont Uteis'!$G$3:$G$336,'Equipe 1'!$C$1,'Tabela Apont Uteis'!$B$3:$B$336,'Equipe 1'!B18,'Tabela Apont Uteis'!$E$3:$E$336,"terça-feira")+COUNTIFS('Tabela Apont Uteis'!$G$3:$G$336,'Equipe 1'!$C$1,'Tabela Apont Uteis'!$B$3:$B$336,'Equipe 1'!B18,'Tabela Apont Uteis'!$E$3:$E$336,"quarta-feira")+COUNTIFS('Tabela Apont Uteis'!$G$3:$G$336,'Equipe 1'!$C$1,'Tabela Apont Uteis'!$B$3:$B$336,'Equipe 1'!B18,'Tabela Apont Uteis'!$E$3:$E$336,"quinta-feira")+COUNTIFS('Tabela Apont Uteis'!$G$3:$G$336,'Equipe 1'!$C$1,'Tabela Apont Uteis'!$B$3:$B$336,'Equipe 1'!B18,'Tabela Apont Uteis'!$E$3:$E$336,"sexta-feira")+COUNTIFS('Tabela Apont Uteis'!$G$3:$G$336,'Equipe 1'!$C$1,'Tabela Apont Uteis'!$B$3:$B$336,'Equipe 1'!B18,'Tabela Apont Uteis'!$E$3:$E$336,"sábado")</f>
        <v>0</v>
      </c>
      <c r="F18" s="9"/>
      <c r="G18" s="9"/>
      <c r="H18" s="9">
        <f>COUNTIFS('Tabela Apont FDS e Feriado'!$E$3:$E$34,'Equipe 1'!$C$1,'Tabela Apont FDS e Feriado'!$B$3:$B$34,'Equipe 1'!B18)</f>
        <v>0</v>
      </c>
      <c r="I18" s="12" t="str">
        <f t="shared" si="0"/>
        <v xml:space="preserve"> </v>
      </c>
      <c r="J18" s="12" t="str">
        <f t="shared" si="1"/>
        <v xml:space="preserve"> </v>
      </c>
      <c r="K18" s="16" t="str">
        <f t="shared" si="2"/>
        <v xml:space="preserve"> </v>
      </c>
      <c r="L18" s="17">
        <f t="shared" si="3"/>
        <v>0</v>
      </c>
      <c r="N18" s="77"/>
      <c r="O18" s="3"/>
      <c r="P18" s="3"/>
      <c r="Q18" s="3"/>
      <c r="R18" s="3"/>
    </row>
    <row r="19" spans="1:18" x14ac:dyDescent="0.25">
      <c r="A19" s="79">
        <v>5</v>
      </c>
      <c r="B19" s="134" t="s">
        <v>281</v>
      </c>
      <c r="C19" s="149" t="s">
        <v>38</v>
      </c>
      <c r="D19" s="86">
        <v>1795.8</v>
      </c>
      <c r="E19" s="9">
        <f>COUNTIFS('Tabela Apont Uteis'!$G$3:$G$336,'Equipe 1'!$C$1,'Tabela Apont Uteis'!$B$3:$B$336,'Equipe 1'!B19,'Tabela Apont Uteis'!$E$3:$E$336,"segunda-feira")+COUNTIFS('Tabela Apont Uteis'!$G$3:$G$336,'Equipe 1'!$C$1,'Tabela Apont Uteis'!$B$3:$B$336,'Equipe 1'!B19,'Tabela Apont Uteis'!$E$3:$E$336,"terça-feira")+COUNTIFS('Tabela Apont Uteis'!$G$3:$G$336,'Equipe 1'!$C$1,'Tabela Apont Uteis'!$B$3:$B$336,'Equipe 1'!B19,'Tabela Apont Uteis'!$E$3:$E$336,"quarta-feira")+COUNTIFS('Tabela Apont Uteis'!$G$3:$G$336,'Equipe 1'!$C$1,'Tabela Apont Uteis'!$B$3:$B$336,'Equipe 1'!B19,'Tabela Apont Uteis'!$E$3:$E$336,"quinta-feira")+COUNTIFS('Tabela Apont Uteis'!$G$3:$G$336,'Equipe 1'!$C$1,'Tabela Apont Uteis'!$B$3:$B$336,'Equipe 1'!B19,'Tabela Apont Uteis'!$E$3:$E$336,"sexta-feira")+COUNTIFS('Tabela Apont Uteis'!$G$3:$G$336,'Equipe 1'!$C$1,'Tabela Apont Uteis'!$B$3:$B$336,'Equipe 1'!B19,'Tabela Apont Uteis'!$E$3:$E$336,"sábado")</f>
        <v>0</v>
      </c>
      <c r="F19" s="9"/>
      <c r="G19" s="9"/>
      <c r="H19" s="9">
        <f>COUNTIFS('Tabela Apont FDS e Feriado'!$E$3:$E$34,'Equipe 1'!$C$1,'Tabela Apont FDS e Feriado'!$B$3:$B$34,'Equipe 1'!B19)</f>
        <v>0</v>
      </c>
      <c r="I19" s="12" t="str">
        <f t="shared" si="0"/>
        <v xml:space="preserve"> </v>
      </c>
      <c r="J19" s="12" t="str">
        <f t="shared" si="1"/>
        <v xml:space="preserve"> </v>
      </c>
      <c r="K19" s="16" t="str">
        <f t="shared" si="2"/>
        <v xml:space="preserve"> </v>
      </c>
      <c r="L19" s="17">
        <f t="shared" si="3"/>
        <v>0</v>
      </c>
      <c r="N19" s="77"/>
      <c r="O19" s="3"/>
      <c r="P19" s="3"/>
      <c r="Q19" s="3"/>
      <c r="R19" s="3"/>
    </row>
    <row r="20" spans="1:18" x14ac:dyDescent="0.25">
      <c r="A20" s="79">
        <v>6</v>
      </c>
      <c r="B20" s="134" t="s">
        <v>282</v>
      </c>
      <c r="C20" s="150" t="s">
        <v>38</v>
      </c>
      <c r="D20" s="86">
        <v>1795.8</v>
      </c>
      <c r="E20" s="9">
        <f>COUNTIFS('Tabela Apont Uteis'!$G$3:$G$336,'Equipe 1'!$C$1,'Tabela Apont Uteis'!$B$3:$B$336,'Equipe 1'!B20,'Tabela Apont Uteis'!$E$3:$E$336,"segunda-feira")+COUNTIFS('Tabela Apont Uteis'!$G$3:$G$336,'Equipe 1'!$C$1,'Tabela Apont Uteis'!$B$3:$B$336,'Equipe 1'!B20,'Tabela Apont Uteis'!$E$3:$E$336,"terça-feira")+COUNTIFS('Tabela Apont Uteis'!$G$3:$G$336,'Equipe 1'!$C$1,'Tabela Apont Uteis'!$B$3:$B$336,'Equipe 1'!B20,'Tabela Apont Uteis'!$E$3:$E$336,"quarta-feira")+COUNTIFS('Tabela Apont Uteis'!$G$3:$G$336,'Equipe 1'!$C$1,'Tabela Apont Uteis'!$B$3:$B$336,'Equipe 1'!B20,'Tabela Apont Uteis'!$E$3:$E$336,"quinta-feira")+COUNTIFS('Tabela Apont Uteis'!$G$3:$G$336,'Equipe 1'!$C$1,'Tabela Apont Uteis'!$B$3:$B$336,'Equipe 1'!B20,'Tabela Apont Uteis'!$E$3:$E$336,"sexta-feira")+COUNTIFS('Tabela Apont Uteis'!$G$3:$G$336,'Equipe 1'!$C$1,'Tabela Apont Uteis'!$B$3:$B$336,'Equipe 1'!B20,'Tabela Apont Uteis'!$E$3:$E$336,"sábado")</f>
        <v>0</v>
      </c>
      <c r="F20" s="9"/>
      <c r="G20" s="9"/>
      <c r="H20" s="9">
        <f>COUNTIFS('Tabela Apont FDS e Feriado'!$E$3:$E$34,'Equipe 1'!$C$1,'Tabela Apont FDS e Feriado'!$B$3:$B$34,'Equipe 1'!B20)</f>
        <v>0</v>
      </c>
      <c r="I20" s="12" t="str">
        <f t="shared" si="0"/>
        <v xml:space="preserve"> </v>
      </c>
      <c r="J20" s="12" t="str">
        <f t="shared" si="1"/>
        <v xml:space="preserve"> </v>
      </c>
      <c r="K20" s="16" t="str">
        <f t="shared" si="2"/>
        <v xml:space="preserve"> </v>
      </c>
      <c r="L20" s="17">
        <f t="shared" si="3"/>
        <v>0</v>
      </c>
      <c r="N20" s="77"/>
      <c r="O20" s="3"/>
      <c r="P20" s="3"/>
      <c r="Q20" s="3"/>
      <c r="R20" s="3"/>
    </row>
    <row r="21" spans="1:18" x14ac:dyDescent="0.25">
      <c r="A21" s="79">
        <v>7</v>
      </c>
      <c r="B21" s="134" t="s">
        <v>283</v>
      </c>
      <c r="C21" s="148" t="s">
        <v>38</v>
      </c>
      <c r="D21" s="86">
        <v>1795.8</v>
      </c>
      <c r="E21" s="9">
        <f>COUNTIFS('Tabela Apont Uteis'!$G$3:$G$336,'Equipe 1'!$C$1,'Tabela Apont Uteis'!$B$3:$B$336,'Equipe 1'!B21,'Tabela Apont Uteis'!$E$3:$E$336,"segunda-feira")+COUNTIFS('Tabela Apont Uteis'!$G$3:$G$336,'Equipe 1'!$C$1,'Tabela Apont Uteis'!$B$3:$B$336,'Equipe 1'!B21,'Tabela Apont Uteis'!$E$3:$E$336,"terça-feira")+COUNTIFS('Tabela Apont Uteis'!$G$3:$G$336,'Equipe 1'!$C$1,'Tabela Apont Uteis'!$B$3:$B$336,'Equipe 1'!B21,'Tabela Apont Uteis'!$E$3:$E$336,"quarta-feira")+COUNTIFS('Tabela Apont Uteis'!$G$3:$G$336,'Equipe 1'!$C$1,'Tabela Apont Uteis'!$B$3:$B$336,'Equipe 1'!B21,'Tabela Apont Uteis'!$E$3:$E$336,"quinta-feira")+COUNTIFS('Tabela Apont Uteis'!$G$3:$G$336,'Equipe 1'!$C$1,'Tabela Apont Uteis'!$B$3:$B$336,'Equipe 1'!B21,'Tabela Apont Uteis'!$E$3:$E$336,"sexta-feira")+COUNTIFS('Tabela Apont Uteis'!$G$3:$G$336,'Equipe 1'!$C$1,'Tabela Apont Uteis'!$B$3:$B$336,'Equipe 1'!B21,'Tabela Apont Uteis'!$E$3:$E$336,"sábado")</f>
        <v>0</v>
      </c>
      <c r="F21" s="9"/>
      <c r="G21" s="9"/>
      <c r="H21" s="9">
        <f>COUNTIFS('Tabela Apont FDS e Feriado'!$E$3:$E$34,'Equipe 1'!$C$1,'Tabela Apont FDS e Feriado'!$B$3:$B$34,'Equipe 1'!B21)</f>
        <v>0</v>
      </c>
      <c r="I21" s="12" t="str">
        <f t="shared" si="0"/>
        <v xml:space="preserve"> </v>
      </c>
      <c r="J21" s="12" t="str">
        <f t="shared" si="1"/>
        <v xml:space="preserve"> </v>
      </c>
      <c r="K21" s="16" t="str">
        <f t="shared" si="2"/>
        <v xml:space="preserve"> </v>
      </c>
      <c r="L21" s="17">
        <f t="shared" si="3"/>
        <v>0</v>
      </c>
      <c r="N21" s="77"/>
      <c r="O21" s="3"/>
      <c r="P21" s="3"/>
      <c r="Q21" s="3"/>
      <c r="R21" s="3"/>
    </row>
    <row r="22" spans="1:18" x14ac:dyDescent="0.25">
      <c r="A22" s="79">
        <v>8</v>
      </c>
      <c r="B22" s="134" t="s">
        <v>284</v>
      </c>
      <c r="C22" s="148" t="s">
        <v>38</v>
      </c>
      <c r="D22" s="86">
        <v>2119.67</v>
      </c>
      <c r="E22" s="9">
        <f>COUNTIFS('Tabela Apont Uteis'!$G$3:$G$336,'Equipe 1'!$C$1,'Tabela Apont Uteis'!$B$3:$B$336,'Equipe 1'!B22,'Tabela Apont Uteis'!$E$3:$E$336,"segunda-feira")+COUNTIFS('Tabela Apont Uteis'!$G$3:$G$336,'Equipe 1'!$C$1,'Tabela Apont Uteis'!$B$3:$B$336,'Equipe 1'!B22,'Tabela Apont Uteis'!$E$3:$E$336,"terça-feira")+COUNTIFS('Tabela Apont Uteis'!$G$3:$G$336,'Equipe 1'!$C$1,'Tabela Apont Uteis'!$B$3:$B$336,'Equipe 1'!B22,'Tabela Apont Uteis'!$E$3:$E$336,"quarta-feira")+COUNTIFS('Tabela Apont Uteis'!$G$3:$G$336,'Equipe 1'!$C$1,'Tabela Apont Uteis'!$B$3:$B$336,'Equipe 1'!B22,'Tabela Apont Uteis'!$E$3:$E$336,"quinta-feira")+COUNTIFS('Tabela Apont Uteis'!$G$3:$G$336,'Equipe 1'!$C$1,'Tabela Apont Uteis'!$B$3:$B$336,'Equipe 1'!B22,'Tabela Apont Uteis'!$E$3:$E$336,"sexta-feira")+COUNTIFS('Tabela Apont Uteis'!$G$3:$G$336,'Equipe 1'!$C$1,'Tabela Apont Uteis'!$B$3:$B$336,'Equipe 1'!B22,'Tabela Apont Uteis'!$E$3:$E$336,"sábado")</f>
        <v>0</v>
      </c>
      <c r="F22" s="9"/>
      <c r="G22" s="9"/>
      <c r="H22" s="9">
        <f>COUNTIFS('Tabela Apont FDS e Feriado'!$E$3:$E$34,'Equipe 1'!$C$1,'Tabela Apont FDS e Feriado'!$B$3:$B$34,'Equipe 1'!B22)</f>
        <v>0</v>
      </c>
      <c r="I22" s="12" t="str">
        <f t="shared" si="0"/>
        <v xml:space="preserve"> </v>
      </c>
      <c r="J22" s="12" t="str">
        <f t="shared" si="1"/>
        <v xml:space="preserve"> </v>
      </c>
      <c r="K22" s="16" t="str">
        <f t="shared" si="2"/>
        <v xml:space="preserve"> </v>
      </c>
      <c r="L22" s="17">
        <f t="shared" si="3"/>
        <v>0</v>
      </c>
      <c r="N22" s="77"/>
      <c r="O22" s="3"/>
      <c r="P22" s="3"/>
      <c r="Q22" s="3"/>
      <c r="R22" s="3"/>
    </row>
    <row r="23" spans="1:18" x14ac:dyDescent="0.25">
      <c r="A23" s="79">
        <v>9</v>
      </c>
      <c r="B23" s="134" t="s">
        <v>285</v>
      </c>
      <c r="C23" s="148" t="s">
        <v>38</v>
      </c>
      <c r="D23" s="86">
        <v>1795.8</v>
      </c>
      <c r="E23" s="9">
        <f>COUNTIFS('Tabela Apont Uteis'!$G$3:$G$336,'Equipe 1'!$C$1,'Tabela Apont Uteis'!$B$3:$B$336,'Equipe 1'!B23,'Tabela Apont Uteis'!$E$3:$E$336,"segunda-feira")+COUNTIFS('Tabela Apont Uteis'!$G$3:$G$336,'Equipe 1'!$C$1,'Tabela Apont Uteis'!$B$3:$B$336,'Equipe 1'!B23,'Tabela Apont Uteis'!$E$3:$E$336,"terça-feira")+COUNTIFS('Tabela Apont Uteis'!$G$3:$G$336,'Equipe 1'!$C$1,'Tabela Apont Uteis'!$B$3:$B$336,'Equipe 1'!B23,'Tabela Apont Uteis'!$E$3:$E$336,"quarta-feira")+COUNTIFS('Tabela Apont Uteis'!$G$3:$G$336,'Equipe 1'!$C$1,'Tabela Apont Uteis'!$B$3:$B$336,'Equipe 1'!B23,'Tabela Apont Uteis'!$E$3:$E$336,"quinta-feira")+COUNTIFS('Tabela Apont Uteis'!$G$3:$G$336,'Equipe 1'!$C$1,'Tabela Apont Uteis'!$B$3:$B$336,'Equipe 1'!B23,'Tabela Apont Uteis'!$E$3:$E$336,"sexta-feira")+COUNTIFS('Tabela Apont Uteis'!$G$3:$G$336,'Equipe 1'!$C$1,'Tabela Apont Uteis'!$B$3:$B$336,'Equipe 1'!B23,'Tabela Apont Uteis'!$E$3:$E$336,"sábado")</f>
        <v>0</v>
      </c>
      <c r="F23" s="9"/>
      <c r="G23" s="9"/>
      <c r="H23" s="9">
        <f>COUNTIFS('Tabela Apont FDS e Feriado'!$E$3:$E$34,'Equipe 1'!$C$1,'Tabela Apont FDS e Feriado'!$B$3:$B$34,'Equipe 1'!B23)</f>
        <v>0</v>
      </c>
      <c r="I23" s="12" t="str">
        <f t="shared" si="0"/>
        <v xml:space="preserve"> </v>
      </c>
      <c r="J23" s="12" t="str">
        <f t="shared" si="1"/>
        <v xml:space="preserve"> </v>
      </c>
      <c r="K23" s="16" t="str">
        <f t="shared" si="2"/>
        <v xml:space="preserve"> </v>
      </c>
      <c r="L23" s="17">
        <f t="shared" si="3"/>
        <v>0</v>
      </c>
      <c r="N23" s="77"/>
      <c r="O23" s="3"/>
      <c r="P23" s="3"/>
      <c r="Q23" s="3"/>
      <c r="R23" s="3"/>
    </row>
    <row r="24" spans="1:18" x14ac:dyDescent="0.25">
      <c r="A24" s="79">
        <v>12</v>
      </c>
      <c r="B24" s="134" t="s">
        <v>286</v>
      </c>
      <c r="C24" s="149" t="s">
        <v>47</v>
      </c>
      <c r="D24" s="86">
        <v>2343.15</v>
      </c>
      <c r="E24" s="9">
        <f>COUNTIFS('Tabela Apont Uteis'!$G$3:$G$336,'Equipe 1'!$C$1,'Tabela Apont Uteis'!$B$3:$B$336,'Equipe 1'!B24,'Tabela Apont Uteis'!$E$3:$E$336,"segunda-feira")+COUNTIFS('Tabela Apont Uteis'!$G$3:$G$336,'Equipe 1'!$C$1,'Tabela Apont Uteis'!$B$3:$B$336,'Equipe 1'!B24,'Tabela Apont Uteis'!$E$3:$E$336,"terça-feira")+COUNTIFS('Tabela Apont Uteis'!$G$3:$G$336,'Equipe 1'!$C$1,'Tabela Apont Uteis'!$B$3:$B$336,'Equipe 1'!B24,'Tabela Apont Uteis'!$E$3:$E$336,"quarta-feira")+COUNTIFS('Tabela Apont Uteis'!$G$3:$G$336,'Equipe 1'!$C$1,'Tabela Apont Uteis'!$B$3:$B$336,'Equipe 1'!B24,'Tabela Apont Uteis'!$E$3:$E$336,"quinta-feira")+COUNTIFS('Tabela Apont Uteis'!$G$3:$G$336,'Equipe 1'!$C$1,'Tabela Apont Uteis'!$B$3:$B$336,'Equipe 1'!B24,'Tabela Apont Uteis'!$E$3:$E$336,"sexta-feira")+COUNTIFS('Tabela Apont Uteis'!$G$3:$G$336,'Equipe 1'!$C$1,'Tabela Apont Uteis'!$B$3:$B$336,'Equipe 1'!B24,'Tabela Apont Uteis'!$E$3:$E$336,"sábado")</f>
        <v>0</v>
      </c>
      <c r="F24" s="9"/>
      <c r="G24" s="9"/>
      <c r="H24" s="9">
        <f>COUNTIFS('Tabela Apont FDS e Feriado'!$E$3:$E$34,'Equipe 1'!$C$1,'Tabela Apont FDS e Feriado'!$B$3:$B$34,'Equipe 1'!B24)</f>
        <v>0</v>
      </c>
      <c r="I24" s="12" t="str">
        <f t="shared" si="0"/>
        <v xml:space="preserve"> </v>
      </c>
      <c r="J24" s="12" t="str">
        <f t="shared" si="1"/>
        <v xml:space="preserve"> </v>
      </c>
      <c r="K24" s="16" t="str">
        <f t="shared" si="2"/>
        <v xml:space="preserve"> </v>
      </c>
      <c r="L24" s="17">
        <f t="shared" si="3"/>
        <v>0</v>
      </c>
      <c r="M24" s="3"/>
      <c r="N24" s="77"/>
      <c r="O24" s="3"/>
      <c r="P24" s="3"/>
      <c r="Q24" s="3"/>
      <c r="R24" s="3"/>
    </row>
    <row r="25" spans="1:18" x14ac:dyDescent="0.25">
      <c r="A25" s="79">
        <v>13</v>
      </c>
      <c r="B25" s="134" t="s">
        <v>287</v>
      </c>
      <c r="C25" s="150" t="s">
        <v>38</v>
      </c>
      <c r="D25" s="86">
        <v>1795.8</v>
      </c>
      <c r="E25" s="9">
        <f>COUNTIFS('Tabela Apont Uteis'!$G$3:$G$336,'Equipe 1'!$C$1,'Tabela Apont Uteis'!$B$3:$B$336,'Equipe 1'!B25,'Tabela Apont Uteis'!$E$3:$E$336,"segunda-feira")+COUNTIFS('Tabela Apont Uteis'!$G$3:$G$336,'Equipe 1'!$C$1,'Tabela Apont Uteis'!$B$3:$B$336,'Equipe 1'!B25,'Tabela Apont Uteis'!$E$3:$E$336,"terça-feira")+COUNTIFS('Tabela Apont Uteis'!$G$3:$G$336,'Equipe 1'!$C$1,'Tabela Apont Uteis'!$B$3:$B$336,'Equipe 1'!B25,'Tabela Apont Uteis'!$E$3:$E$336,"quarta-feira")+COUNTIFS('Tabela Apont Uteis'!$G$3:$G$336,'Equipe 1'!$C$1,'Tabela Apont Uteis'!$B$3:$B$336,'Equipe 1'!B25,'Tabela Apont Uteis'!$E$3:$E$336,"quinta-feira")+COUNTIFS('Tabela Apont Uteis'!$G$3:$G$336,'Equipe 1'!$C$1,'Tabela Apont Uteis'!$B$3:$B$336,'Equipe 1'!B25,'Tabela Apont Uteis'!$E$3:$E$336,"sexta-feira")+COUNTIFS('Tabela Apont Uteis'!$G$3:$G$336,'Equipe 1'!$C$1,'Tabela Apont Uteis'!$B$3:$B$336,'Equipe 1'!B25,'Tabela Apont Uteis'!$E$3:$E$336,"sábado")</f>
        <v>0</v>
      </c>
      <c r="F25" s="9"/>
      <c r="G25" s="9"/>
      <c r="H25" s="9">
        <f>COUNTIFS('Tabela Apont FDS e Feriado'!$E$3:$E$34,'Equipe 1'!$C$1,'Tabela Apont FDS e Feriado'!$B$3:$B$34,'Equipe 1'!B25)</f>
        <v>0</v>
      </c>
      <c r="I25" s="12" t="str">
        <f t="shared" si="0"/>
        <v xml:space="preserve"> </v>
      </c>
      <c r="J25" s="12" t="str">
        <f t="shared" si="1"/>
        <v xml:space="preserve"> </v>
      </c>
      <c r="K25" s="16" t="str">
        <f t="shared" si="2"/>
        <v xml:space="preserve"> </v>
      </c>
      <c r="L25" s="17">
        <f t="shared" si="3"/>
        <v>0</v>
      </c>
      <c r="M25" s="3"/>
      <c r="N25" s="77"/>
      <c r="O25" s="3"/>
      <c r="P25" s="3"/>
      <c r="Q25" s="3"/>
      <c r="R25" s="3"/>
    </row>
    <row r="26" spans="1:18" x14ac:dyDescent="0.25">
      <c r="A26" s="79">
        <v>15</v>
      </c>
      <c r="B26" s="134" t="s">
        <v>288</v>
      </c>
      <c r="C26" s="150" t="s">
        <v>38</v>
      </c>
      <c r="D26" s="86">
        <v>1795.8</v>
      </c>
      <c r="E26" s="9">
        <f>COUNTIFS('Tabela Apont Uteis'!$G$3:$G$336,'Equipe 1'!$C$1,'Tabela Apont Uteis'!$B$3:$B$336,'Equipe 1'!B26,'Tabela Apont Uteis'!$E$3:$E$336,"segunda-feira")+COUNTIFS('Tabela Apont Uteis'!$G$3:$G$336,'Equipe 1'!$C$1,'Tabela Apont Uteis'!$B$3:$B$336,'Equipe 1'!B26,'Tabela Apont Uteis'!$E$3:$E$336,"terça-feira")+COUNTIFS('Tabela Apont Uteis'!$G$3:$G$336,'Equipe 1'!$C$1,'Tabela Apont Uteis'!$B$3:$B$336,'Equipe 1'!B26,'Tabela Apont Uteis'!$E$3:$E$336,"quarta-feira")+COUNTIFS('Tabela Apont Uteis'!$G$3:$G$336,'Equipe 1'!$C$1,'Tabela Apont Uteis'!$B$3:$B$336,'Equipe 1'!B26,'Tabela Apont Uteis'!$E$3:$E$336,"quinta-feira")+COUNTIFS('Tabela Apont Uteis'!$G$3:$G$336,'Equipe 1'!$C$1,'Tabela Apont Uteis'!$B$3:$B$336,'Equipe 1'!B26,'Tabela Apont Uteis'!$E$3:$E$336,"sexta-feira")+COUNTIFS('Tabela Apont Uteis'!$G$3:$G$336,'Equipe 1'!$C$1,'Tabela Apont Uteis'!$B$3:$B$336,'Equipe 1'!B26,'Tabela Apont Uteis'!$E$3:$E$336,"sábado")</f>
        <v>0</v>
      </c>
      <c r="F26" s="9"/>
      <c r="G26" s="9"/>
      <c r="H26" s="9">
        <f>COUNTIFS('Tabela Apont FDS e Feriado'!$E$3:$E$34,'Equipe 1'!$C$1,'Tabela Apont FDS e Feriado'!$B$3:$B$34,'Equipe 1'!B26)</f>
        <v>0</v>
      </c>
      <c r="I26" s="12" t="str">
        <f t="shared" si="0"/>
        <v xml:space="preserve"> </v>
      </c>
      <c r="J26" s="12" t="str">
        <f t="shared" si="1"/>
        <v xml:space="preserve"> </v>
      </c>
      <c r="K26" s="16" t="str">
        <f t="shared" si="2"/>
        <v xml:space="preserve"> </v>
      </c>
      <c r="L26" s="17">
        <f t="shared" si="3"/>
        <v>0</v>
      </c>
      <c r="M26" s="3"/>
      <c r="N26" s="77"/>
      <c r="O26" s="3"/>
      <c r="P26" s="3"/>
      <c r="Q26" s="3"/>
      <c r="R26" s="3"/>
    </row>
    <row r="27" spans="1:18" x14ac:dyDescent="0.25">
      <c r="A27" s="79">
        <v>16</v>
      </c>
      <c r="B27" s="134" t="s">
        <v>289</v>
      </c>
      <c r="C27" s="150" t="s">
        <v>38</v>
      </c>
      <c r="D27" s="86">
        <v>1795.8</v>
      </c>
      <c r="E27" s="9">
        <f>COUNTIFS('Tabela Apont Uteis'!$G$3:$G$336,'Equipe 1'!$C$1,'Tabela Apont Uteis'!$B$3:$B$336,'Equipe 1'!B27,'Tabela Apont Uteis'!$E$3:$E$336,"segunda-feira")+COUNTIFS('Tabela Apont Uteis'!$G$3:$G$336,'Equipe 1'!$C$1,'Tabela Apont Uteis'!$B$3:$B$336,'Equipe 1'!B27,'Tabela Apont Uteis'!$E$3:$E$336,"terça-feira")+COUNTIFS('Tabela Apont Uteis'!$G$3:$G$336,'Equipe 1'!$C$1,'Tabela Apont Uteis'!$B$3:$B$336,'Equipe 1'!B27,'Tabela Apont Uteis'!$E$3:$E$336,"quarta-feira")+COUNTIFS('Tabela Apont Uteis'!$G$3:$G$336,'Equipe 1'!$C$1,'Tabela Apont Uteis'!$B$3:$B$336,'Equipe 1'!B27,'Tabela Apont Uteis'!$E$3:$E$336,"quinta-feira")+COUNTIFS('Tabela Apont Uteis'!$G$3:$G$336,'Equipe 1'!$C$1,'Tabela Apont Uteis'!$B$3:$B$336,'Equipe 1'!B27,'Tabela Apont Uteis'!$E$3:$E$336,"sexta-feira")+COUNTIFS('Tabela Apont Uteis'!$G$3:$G$336,'Equipe 1'!$C$1,'Tabela Apont Uteis'!$B$3:$B$336,'Equipe 1'!B27,'Tabela Apont Uteis'!$E$3:$E$336,"sábado")</f>
        <v>0</v>
      </c>
      <c r="F27" s="9"/>
      <c r="G27" s="9"/>
      <c r="H27" s="9">
        <f>COUNTIFS('Tabela Apont FDS e Feriado'!$E$3:$E$34,'Equipe 1'!$C$1,'Tabela Apont FDS e Feriado'!$B$3:$B$34,'Equipe 1'!B27)</f>
        <v>0</v>
      </c>
      <c r="I27" s="12" t="str">
        <f t="shared" si="0"/>
        <v xml:space="preserve"> </v>
      </c>
      <c r="J27" s="12" t="str">
        <f t="shared" si="1"/>
        <v xml:space="preserve"> </v>
      </c>
      <c r="K27" s="16" t="str">
        <f t="shared" si="2"/>
        <v xml:space="preserve"> </v>
      </c>
      <c r="L27" s="17">
        <f t="shared" si="3"/>
        <v>0</v>
      </c>
      <c r="M27" s="3"/>
      <c r="N27" s="77"/>
      <c r="O27" s="3"/>
      <c r="P27" s="3"/>
      <c r="Q27" s="3"/>
      <c r="R27" s="3"/>
    </row>
    <row r="28" spans="1:18" x14ac:dyDescent="0.25">
      <c r="A28" s="79">
        <v>17</v>
      </c>
      <c r="B28" s="134" t="s">
        <v>290</v>
      </c>
      <c r="C28" s="150" t="s">
        <v>38</v>
      </c>
      <c r="D28" s="86">
        <v>2119.67</v>
      </c>
      <c r="E28" s="9">
        <f>COUNTIFS('Tabela Apont Uteis'!$G$3:$G$336,'Equipe 1'!$C$1,'Tabela Apont Uteis'!$B$3:$B$336,'Equipe 1'!B28,'Tabela Apont Uteis'!$E$3:$E$336,"segunda-feira")+COUNTIFS('Tabela Apont Uteis'!$G$3:$G$336,'Equipe 1'!$C$1,'Tabela Apont Uteis'!$B$3:$B$336,'Equipe 1'!B28,'Tabela Apont Uteis'!$E$3:$E$336,"terça-feira")+COUNTIFS('Tabela Apont Uteis'!$G$3:$G$336,'Equipe 1'!$C$1,'Tabela Apont Uteis'!$B$3:$B$336,'Equipe 1'!B28,'Tabela Apont Uteis'!$E$3:$E$336,"quarta-feira")+COUNTIFS('Tabela Apont Uteis'!$G$3:$G$336,'Equipe 1'!$C$1,'Tabela Apont Uteis'!$B$3:$B$336,'Equipe 1'!B28,'Tabela Apont Uteis'!$E$3:$E$336,"quinta-feira")+COUNTIFS('Tabela Apont Uteis'!$G$3:$G$336,'Equipe 1'!$C$1,'Tabela Apont Uteis'!$B$3:$B$336,'Equipe 1'!B28,'Tabela Apont Uteis'!$E$3:$E$336,"sexta-feira")+COUNTIFS('Tabela Apont Uteis'!$G$3:$G$336,'Equipe 1'!$C$1,'Tabela Apont Uteis'!$B$3:$B$336,'Equipe 1'!B28,'Tabela Apont Uteis'!$E$3:$E$336,"sábado")</f>
        <v>0</v>
      </c>
      <c r="F28" s="9"/>
      <c r="G28" s="9"/>
      <c r="H28" s="9">
        <f>COUNTIFS('Tabela Apont FDS e Feriado'!$E$3:$E$34,'Equipe 1'!$C$1,'Tabela Apont FDS e Feriado'!$B$3:$B$34,'Equipe 1'!B28)</f>
        <v>0</v>
      </c>
      <c r="I28" s="12" t="str">
        <f t="shared" si="0"/>
        <v xml:space="preserve"> </v>
      </c>
      <c r="J28" s="12" t="str">
        <f t="shared" si="1"/>
        <v xml:space="preserve"> </v>
      </c>
      <c r="K28" s="16" t="str">
        <f t="shared" si="2"/>
        <v xml:space="preserve"> </v>
      </c>
      <c r="L28" s="17">
        <f t="shared" si="3"/>
        <v>0</v>
      </c>
      <c r="M28" s="3"/>
      <c r="N28" s="77"/>
      <c r="O28" s="3"/>
      <c r="P28" s="3"/>
      <c r="Q28" s="3"/>
      <c r="R28" s="3"/>
    </row>
    <row r="29" spans="1:18" x14ac:dyDescent="0.25">
      <c r="A29" s="79">
        <v>18</v>
      </c>
      <c r="B29" s="134" t="s">
        <v>291</v>
      </c>
      <c r="C29" s="150" t="s">
        <v>38</v>
      </c>
      <c r="D29" s="86">
        <v>1795.8</v>
      </c>
      <c r="E29" s="9">
        <f>COUNTIFS('Tabela Apont Uteis'!$G$3:$G$336,'Equipe 1'!$C$1,'Tabela Apont Uteis'!$B$3:$B$336,'Equipe 1'!B29,'Tabela Apont Uteis'!$E$3:$E$336,"segunda-feira")+COUNTIFS('Tabela Apont Uteis'!$G$3:$G$336,'Equipe 1'!$C$1,'Tabela Apont Uteis'!$B$3:$B$336,'Equipe 1'!B29,'Tabela Apont Uteis'!$E$3:$E$336,"terça-feira")+COUNTIFS('Tabela Apont Uteis'!$G$3:$G$336,'Equipe 1'!$C$1,'Tabela Apont Uteis'!$B$3:$B$336,'Equipe 1'!B29,'Tabela Apont Uteis'!$E$3:$E$336,"quarta-feira")+COUNTIFS('Tabela Apont Uteis'!$G$3:$G$336,'Equipe 1'!$C$1,'Tabela Apont Uteis'!$B$3:$B$336,'Equipe 1'!B29,'Tabela Apont Uteis'!$E$3:$E$336,"quinta-feira")+COUNTIFS('Tabela Apont Uteis'!$G$3:$G$336,'Equipe 1'!$C$1,'Tabela Apont Uteis'!$B$3:$B$336,'Equipe 1'!B29,'Tabela Apont Uteis'!$E$3:$E$336,"sexta-feira")+COUNTIFS('Tabela Apont Uteis'!$G$3:$G$336,'Equipe 1'!$C$1,'Tabela Apont Uteis'!$B$3:$B$336,'Equipe 1'!B29,'Tabela Apont Uteis'!$E$3:$E$336,"sábado")</f>
        <v>0</v>
      </c>
      <c r="F29" s="9"/>
      <c r="G29" s="9"/>
      <c r="H29" s="9">
        <f>COUNTIFS('Tabela Apont FDS e Feriado'!$E$3:$E$34,'Equipe 1'!$C$1,'Tabela Apont FDS e Feriado'!$B$3:$B$34,'Equipe 1'!B29)</f>
        <v>0</v>
      </c>
      <c r="I29" s="12" t="str">
        <f t="shared" si="0"/>
        <v xml:space="preserve"> </v>
      </c>
      <c r="J29" s="12" t="str">
        <f t="shared" si="1"/>
        <v xml:space="preserve"> </v>
      </c>
      <c r="K29" s="16" t="str">
        <f t="shared" si="2"/>
        <v xml:space="preserve"> </v>
      </c>
      <c r="L29" s="17">
        <f t="shared" si="3"/>
        <v>0</v>
      </c>
      <c r="M29" s="3"/>
      <c r="N29" s="77"/>
      <c r="O29" s="3"/>
      <c r="P29" s="3"/>
      <c r="Q29" s="3"/>
      <c r="R29" s="3"/>
    </row>
    <row r="30" spans="1:18" x14ac:dyDescent="0.25">
      <c r="A30" s="79">
        <v>19</v>
      </c>
      <c r="B30" s="134" t="s">
        <v>292</v>
      </c>
      <c r="C30" s="150" t="s">
        <v>38</v>
      </c>
      <c r="D30" s="86">
        <v>1795.8</v>
      </c>
      <c r="E30" s="9">
        <f>COUNTIFS('Tabela Apont Uteis'!$G$3:$G$336,'Equipe 1'!$C$1,'Tabela Apont Uteis'!$B$3:$B$336,'Equipe 1'!B30,'Tabela Apont Uteis'!$E$3:$E$336,"segunda-feira")+COUNTIFS('Tabela Apont Uteis'!$G$3:$G$336,'Equipe 1'!$C$1,'Tabela Apont Uteis'!$B$3:$B$336,'Equipe 1'!B30,'Tabela Apont Uteis'!$E$3:$E$336,"terça-feira")+COUNTIFS('Tabela Apont Uteis'!$G$3:$G$336,'Equipe 1'!$C$1,'Tabela Apont Uteis'!$B$3:$B$336,'Equipe 1'!B30,'Tabela Apont Uteis'!$E$3:$E$336,"quarta-feira")+COUNTIFS('Tabela Apont Uteis'!$G$3:$G$336,'Equipe 1'!$C$1,'Tabela Apont Uteis'!$B$3:$B$336,'Equipe 1'!B30,'Tabela Apont Uteis'!$E$3:$E$336,"quinta-feira")+COUNTIFS('Tabela Apont Uteis'!$G$3:$G$336,'Equipe 1'!$C$1,'Tabela Apont Uteis'!$B$3:$B$336,'Equipe 1'!B30,'Tabela Apont Uteis'!$E$3:$E$336,"sexta-feira")+COUNTIFS('Tabela Apont Uteis'!$G$3:$G$336,'Equipe 1'!$C$1,'Tabela Apont Uteis'!$B$3:$B$336,'Equipe 1'!B30,'Tabela Apont Uteis'!$E$3:$E$336,"sábado")</f>
        <v>0</v>
      </c>
      <c r="F30" s="9"/>
      <c r="G30" s="9"/>
      <c r="H30" s="9">
        <f>COUNTIFS('Tabela Apont FDS e Feriado'!$E$3:$E$34,'Equipe 1'!$C$1,'Tabela Apont FDS e Feriado'!$B$3:$B$34,'Equipe 1'!B30)</f>
        <v>0</v>
      </c>
      <c r="I30" s="12" t="str">
        <f t="shared" si="0"/>
        <v xml:space="preserve"> </v>
      </c>
      <c r="J30" s="12" t="str">
        <f t="shared" si="1"/>
        <v xml:space="preserve"> </v>
      </c>
      <c r="K30" s="16" t="str">
        <f t="shared" si="2"/>
        <v xml:space="preserve"> </v>
      </c>
      <c r="L30" s="17">
        <f t="shared" si="3"/>
        <v>0</v>
      </c>
      <c r="M30" s="3"/>
      <c r="N30" s="77"/>
      <c r="O30" s="3"/>
      <c r="P30" s="3"/>
      <c r="Q30" s="3"/>
      <c r="R30" s="3"/>
    </row>
    <row r="31" spans="1:18" x14ac:dyDescent="0.25">
      <c r="A31" s="79">
        <v>20</v>
      </c>
      <c r="B31" s="134" t="s">
        <v>293</v>
      </c>
      <c r="C31" s="149" t="s">
        <v>38</v>
      </c>
      <c r="D31" s="86">
        <v>2011.72</v>
      </c>
      <c r="E31" s="9">
        <f>COUNTIFS('Tabela Apont Uteis'!$G$3:$G$336,'Equipe 1'!$C$1,'Tabela Apont Uteis'!$B$3:$B$336,'Equipe 1'!B31,'Tabela Apont Uteis'!$E$3:$E$336,"segunda-feira")+COUNTIFS('Tabela Apont Uteis'!$G$3:$G$336,'Equipe 1'!$C$1,'Tabela Apont Uteis'!$B$3:$B$336,'Equipe 1'!B31,'Tabela Apont Uteis'!$E$3:$E$336,"terça-feira")+COUNTIFS('Tabela Apont Uteis'!$G$3:$G$336,'Equipe 1'!$C$1,'Tabela Apont Uteis'!$B$3:$B$336,'Equipe 1'!B31,'Tabela Apont Uteis'!$E$3:$E$336,"quarta-feira")+COUNTIFS('Tabela Apont Uteis'!$G$3:$G$336,'Equipe 1'!$C$1,'Tabela Apont Uteis'!$B$3:$B$336,'Equipe 1'!B31,'Tabela Apont Uteis'!$E$3:$E$336,"quinta-feira")+COUNTIFS('Tabela Apont Uteis'!$G$3:$G$336,'Equipe 1'!$C$1,'Tabela Apont Uteis'!$B$3:$B$336,'Equipe 1'!B31,'Tabela Apont Uteis'!$E$3:$E$336,"sexta-feira")+COUNTIFS('Tabela Apont Uteis'!$G$3:$G$336,'Equipe 1'!$C$1,'Tabela Apont Uteis'!$B$3:$B$336,'Equipe 1'!B31,'Tabela Apont Uteis'!$E$3:$E$336,"sábado")</f>
        <v>0</v>
      </c>
      <c r="F31" s="9"/>
      <c r="G31" s="9"/>
      <c r="H31" s="9">
        <f>COUNTIFS('Tabela Apont FDS e Feriado'!$E$3:$E$34,'Equipe 1'!$C$1,'Tabela Apont FDS e Feriado'!$B$3:$B$34,'Equipe 1'!B31)</f>
        <v>0</v>
      </c>
      <c r="I31" s="12" t="str">
        <f t="shared" si="0"/>
        <v xml:space="preserve"> </v>
      </c>
      <c r="J31" s="12" t="str">
        <f t="shared" si="1"/>
        <v xml:space="preserve"> </v>
      </c>
      <c r="K31" s="16" t="str">
        <f t="shared" si="2"/>
        <v xml:space="preserve"> </v>
      </c>
      <c r="L31" s="17">
        <f t="shared" si="3"/>
        <v>0</v>
      </c>
      <c r="M31" s="3"/>
      <c r="N31" s="77"/>
      <c r="O31" s="3"/>
      <c r="P31" s="3"/>
      <c r="Q31" s="3"/>
      <c r="R31" s="3"/>
    </row>
    <row r="32" spans="1:18" s="129" customFormat="1" ht="16.8" x14ac:dyDescent="0.55000000000000004">
      <c r="A32" s="79">
        <v>21</v>
      </c>
      <c r="B32" s="134" t="s">
        <v>294</v>
      </c>
      <c r="C32" s="151" t="s">
        <v>43</v>
      </c>
      <c r="D32" s="125">
        <v>2675.76</v>
      </c>
      <c r="E32" s="9">
        <f>COUNTIFS('Tabela Apont Uteis'!$G$3:$G$336,'Equipe 1'!$C$1,'Tabela Apont Uteis'!$B$3:$B$336,'Equipe 1'!B32,'Tabela Apont Uteis'!$E$3:$E$336,"segunda-feira")+COUNTIFS('Tabela Apont Uteis'!$G$3:$G$336,'Equipe 1'!$C$1,'Tabela Apont Uteis'!$B$3:$B$336,'Equipe 1'!B32,'Tabela Apont Uteis'!$E$3:$E$336,"terça-feira")+COUNTIFS('Tabela Apont Uteis'!$G$3:$G$336,'Equipe 1'!$C$1,'Tabela Apont Uteis'!$B$3:$B$336,'Equipe 1'!B32,'Tabela Apont Uteis'!$E$3:$E$336,"quarta-feira")+COUNTIFS('Tabela Apont Uteis'!$G$3:$G$336,'Equipe 1'!$C$1,'Tabela Apont Uteis'!$B$3:$B$336,'Equipe 1'!B32,'Tabela Apont Uteis'!$E$3:$E$336,"quinta-feira")+COUNTIFS('Tabela Apont Uteis'!$G$3:$G$336,'Equipe 1'!$C$1,'Tabela Apont Uteis'!$B$3:$B$336,'Equipe 1'!B32,'Tabela Apont Uteis'!$E$3:$E$336,"sexta-feira")+COUNTIFS('Tabela Apont Uteis'!$G$3:$G$336,'Equipe 1'!$C$1,'Tabela Apont Uteis'!$B$3:$B$336,'Equipe 1'!B32,'Tabela Apont Uteis'!$E$3:$E$336,"sábado")</f>
        <v>0</v>
      </c>
      <c r="F32" s="9"/>
      <c r="G32" s="9"/>
      <c r="H32" s="9">
        <f>COUNTIFS('Tabela Apont FDS e Feriado'!$E$3:$E$34,'Equipe 1'!$C$1,'Tabela Apont FDS e Feriado'!$B$3:$B$34,'Equipe 1'!B32)</f>
        <v>0</v>
      </c>
      <c r="I32" s="12" t="str">
        <f t="shared" si="0"/>
        <v xml:space="preserve"> </v>
      </c>
      <c r="J32" s="12" t="str">
        <f t="shared" si="1"/>
        <v xml:space="preserve"> </v>
      </c>
      <c r="K32" s="135" t="str">
        <f t="shared" ref="K32" si="4">IF(SUM(E32:H32)&lt;&gt;0,SUM(E32:H32)," ")</f>
        <v xml:space="preserve"> </v>
      </c>
      <c r="L32" s="136">
        <f>(((D32*(1+$L$2)/22*E32)+(D32*(1+$L$2)*(1+$L$3)/22*F32)+(D32*(1+$L$2)*(1+$L$7)/22*G32)+(D32*(1+$L$2)*(1+$L$5)/22*H32))*(1+$L$6))+SUM($N$2:$N$7)/22*E32+SUM($N$2:$N$7)/22*F32+SUM($N$2:$N$7)/22*G32+SUM($N$2:$N$7)/22*H32</f>
        <v>0</v>
      </c>
      <c r="M32" s="112" t="s">
        <v>66</v>
      </c>
      <c r="N32" s="127"/>
      <c r="O32" s="128"/>
      <c r="P32" s="128"/>
      <c r="Q32" s="128"/>
      <c r="R32" s="128"/>
    </row>
    <row r="33" spans="1:18" s="129" customFormat="1" ht="16.8" x14ac:dyDescent="0.55000000000000004">
      <c r="A33" s="79">
        <v>22</v>
      </c>
      <c r="B33" s="134" t="s">
        <v>295</v>
      </c>
      <c r="C33" s="86" t="s">
        <v>38</v>
      </c>
      <c r="D33" s="86">
        <v>2343.15</v>
      </c>
      <c r="E33" s="9">
        <f>COUNTIFS('Tabela Apont Uteis'!$G$3:$G$336,'Equipe 1'!$C$1,'Tabela Apont Uteis'!$B$3:$B$336,'Equipe 1'!B33,'Tabela Apont Uteis'!$E$3:$E$336,"segunda-feira")+COUNTIFS('Tabela Apont Uteis'!$G$3:$G$336,'Equipe 1'!$C$1,'Tabela Apont Uteis'!$B$3:$B$336,'Equipe 1'!B33,'Tabela Apont Uteis'!$E$3:$E$336,"terça-feira")+COUNTIFS('Tabela Apont Uteis'!$G$3:$G$336,'Equipe 1'!$C$1,'Tabela Apont Uteis'!$B$3:$B$336,'Equipe 1'!B33,'Tabela Apont Uteis'!$E$3:$E$336,"quarta-feira")+COUNTIFS('Tabela Apont Uteis'!$G$3:$G$336,'Equipe 1'!$C$1,'Tabela Apont Uteis'!$B$3:$B$336,'Equipe 1'!B33,'Tabela Apont Uteis'!$E$3:$E$336,"quinta-feira")+COUNTIFS('Tabela Apont Uteis'!$G$3:$G$336,'Equipe 1'!$C$1,'Tabela Apont Uteis'!$B$3:$B$336,'Equipe 1'!B33,'Tabela Apont Uteis'!$E$3:$E$336,"sexta-feira")+COUNTIFS('Tabela Apont Uteis'!$G$3:$G$336,'Equipe 1'!$C$1,'Tabela Apont Uteis'!$B$3:$B$336,'Equipe 1'!B33,'Tabela Apont Uteis'!$E$3:$E$336,"sábado")</f>
        <v>0</v>
      </c>
      <c r="F33" s="9"/>
      <c r="G33" s="9"/>
      <c r="H33" s="9">
        <f>COUNTIFS('Tabela Apont FDS e Feriado'!$E$3:$E$34,'Equipe 1'!$C$1,'Tabela Apont FDS e Feriado'!$B$3:$B$34,'Equipe 1'!B33)</f>
        <v>0</v>
      </c>
      <c r="I33" s="12" t="str">
        <f t="shared" si="0"/>
        <v xml:space="preserve"> </v>
      </c>
      <c r="J33" s="12" t="str">
        <f t="shared" si="1"/>
        <v xml:space="preserve"> </v>
      </c>
      <c r="K33" s="16" t="str">
        <f t="shared" si="2"/>
        <v xml:space="preserve"> </v>
      </c>
      <c r="L33" s="17">
        <f t="shared" si="3"/>
        <v>0</v>
      </c>
      <c r="M33" s="112"/>
      <c r="N33" s="127"/>
      <c r="O33" s="128"/>
      <c r="P33" s="128"/>
      <c r="Q33" s="128"/>
      <c r="R33" s="128"/>
    </row>
    <row r="34" spans="1:18" s="129" customFormat="1" ht="16.8" x14ac:dyDescent="0.55000000000000004">
      <c r="A34" s="79">
        <v>23</v>
      </c>
      <c r="B34" s="134" t="s">
        <v>296</v>
      </c>
      <c r="C34" s="86" t="s">
        <v>38</v>
      </c>
      <c r="D34" s="86">
        <v>1795.8</v>
      </c>
      <c r="E34" s="9">
        <f>COUNTIFS('Tabela Apont Uteis'!$G$3:$G$336,'Equipe 1'!$C$1,'Tabela Apont Uteis'!$B$3:$B$336,'Equipe 1'!B34,'Tabela Apont Uteis'!$E$3:$E$336,"segunda-feira")+COUNTIFS('Tabela Apont Uteis'!$G$3:$G$336,'Equipe 1'!$C$1,'Tabela Apont Uteis'!$B$3:$B$336,'Equipe 1'!B34,'Tabela Apont Uteis'!$E$3:$E$336,"terça-feira")+COUNTIFS('Tabela Apont Uteis'!$G$3:$G$336,'Equipe 1'!$C$1,'Tabela Apont Uteis'!$B$3:$B$336,'Equipe 1'!B34,'Tabela Apont Uteis'!$E$3:$E$336,"quarta-feira")+COUNTIFS('Tabela Apont Uteis'!$G$3:$G$336,'Equipe 1'!$C$1,'Tabela Apont Uteis'!$B$3:$B$336,'Equipe 1'!B34,'Tabela Apont Uteis'!$E$3:$E$336,"quinta-feira")+COUNTIFS('Tabela Apont Uteis'!$G$3:$G$336,'Equipe 1'!$C$1,'Tabela Apont Uteis'!$B$3:$B$336,'Equipe 1'!B34,'Tabela Apont Uteis'!$E$3:$E$336,"sexta-feira")+COUNTIFS('Tabela Apont Uteis'!$G$3:$G$336,'Equipe 1'!$C$1,'Tabela Apont Uteis'!$B$3:$B$336,'Equipe 1'!B34,'Tabela Apont Uteis'!$E$3:$E$336,"sábado")</f>
        <v>0</v>
      </c>
      <c r="F34" s="9"/>
      <c r="G34" s="9"/>
      <c r="H34" s="9">
        <f>COUNTIFS('Tabela Apont FDS e Feriado'!$E$3:$E$34,'Equipe 1'!$C$1,'Tabela Apont FDS e Feriado'!$B$3:$B$34,'Equipe 1'!B34)</f>
        <v>0</v>
      </c>
      <c r="I34" s="12"/>
      <c r="J34" s="12"/>
      <c r="K34" s="16"/>
      <c r="L34" s="17"/>
      <c r="M34" s="112"/>
      <c r="N34" s="127"/>
      <c r="O34" s="128"/>
      <c r="P34" s="128"/>
      <c r="Q34" s="128"/>
      <c r="R34" s="128"/>
    </row>
    <row r="35" spans="1:18" s="129" customFormat="1" ht="16.8" x14ac:dyDescent="0.55000000000000004">
      <c r="A35" s="79">
        <v>24</v>
      </c>
      <c r="B35" s="134" t="s">
        <v>297</v>
      </c>
      <c r="C35" s="86" t="s">
        <v>38</v>
      </c>
      <c r="D35" s="86">
        <v>1795.8</v>
      </c>
      <c r="E35" s="9">
        <f>COUNTIFS('Tabela Apont Uteis'!$G$3:$G$336,'Equipe 1'!$C$1,'Tabela Apont Uteis'!$B$3:$B$336,'Equipe 1'!B35,'Tabela Apont Uteis'!$E$3:$E$336,"segunda-feira")+COUNTIFS('Tabela Apont Uteis'!$G$3:$G$336,'Equipe 1'!$C$1,'Tabela Apont Uteis'!$B$3:$B$336,'Equipe 1'!B35,'Tabela Apont Uteis'!$E$3:$E$336,"terça-feira")+COUNTIFS('Tabela Apont Uteis'!$G$3:$G$336,'Equipe 1'!$C$1,'Tabela Apont Uteis'!$B$3:$B$336,'Equipe 1'!B35,'Tabela Apont Uteis'!$E$3:$E$336,"quarta-feira")+COUNTIFS('Tabela Apont Uteis'!$G$3:$G$336,'Equipe 1'!$C$1,'Tabela Apont Uteis'!$B$3:$B$336,'Equipe 1'!B35,'Tabela Apont Uteis'!$E$3:$E$336,"quinta-feira")+COUNTIFS('Tabela Apont Uteis'!$G$3:$G$336,'Equipe 1'!$C$1,'Tabela Apont Uteis'!$B$3:$B$336,'Equipe 1'!B35,'Tabela Apont Uteis'!$E$3:$E$336,"sexta-feira")+COUNTIFS('Tabela Apont Uteis'!$G$3:$G$336,'Equipe 1'!$C$1,'Tabela Apont Uteis'!$B$3:$B$336,'Equipe 1'!B35,'Tabela Apont Uteis'!$E$3:$E$336,"sábado")</f>
        <v>0</v>
      </c>
      <c r="F35" s="9"/>
      <c r="G35" s="9"/>
      <c r="H35" s="9">
        <f>COUNTIFS('Tabela Apont FDS e Feriado'!$E$3:$E$34,'Equipe 1'!$C$1,'Tabela Apont FDS e Feriado'!$B$3:$B$34,'Equipe 1'!B35)</f>
        <v>0</v>
      </c>
      <c r="I35" s="12"/>
      <c r="J35" s="12"/>
      <c r="K35" s="16"/>
      <c r="L35" s="17"/>
      <c r="M35" s="112"/>
      <c r="N35" s="127"/>
      <c r="O35" s="128"/>
      <c r="P35" s="128"/>
      <c r="Q35" s="128"/>
      <c r="R35" s="128"/>
    </row>
    <row r="36" spans="1:18" ht="16.8" x14ac:dyDescent="0.55000000000000004">
      <c r="A36" s="79">
        <v>25</v>
      </c>
      <c r="B36" s="134" t="s">
        <v>298</v>
      </c>
      <c r="C36" s="149" t="s">
        <v>38</v>
      </c>
      <c r="D36" s="86">
        <v>1795.8</v>
      </c>
      <c r="E36" s="9">
        <f>COUNTIFS('Tabela Apont Uteis'!$G$3:$G$336,'Equipe 1'!$C$1,'Tabela Apont Uteis'!$B$3:$B$336,'Equipe 1'!B36,'Tabela Apont Uteis'!$E$3:$E$336,"segunda-feira")+COUNTIFS('Tabela Apont Uteis'!$G$3:$G$336,'Equipe 1'!$C$1,'Tabela Apont Uteis'!$B$3:$B$336,'Equipe 1'!B36,'Tabela Apont Uteis'!$E$3:$E$336,"terça-feira")+COUNTIFS('Tabela Apont Uteis'!$G$3:$G$336,'Equipe 1'!$C$1,'Tabela Apont Uteis'!$B$3:$B$336,'Equipe 1'!B36,'Tabela Apont Uteis'!$E$3:$E$336,"quarta-feira")+COUNTIFS('Tabela Apont Uteis'!$G$3:$G$336,'Equipe 1'!$C$1,'Tabela Apont Uteis'!$B$3:$B$336,'Equipe 1'!B36,'Tabela Apont Uteis'!$E$3:$E$336,"quinta-feira")+COUNTIFS('Tabela Apont Uteis'!$G$3:$G$336,'Equipe 1'!$C$1,'Tabela Apont Uteis'!$B$3:$B$336,'Equipe 1'!B36,'Tabela Apont Uteis'!$E$3:$E$336,"sexta-feira")+COUNTIFS('Tabela Apont Uteis'!$G$3:$G$336,'Equipe 1'!$C$1,'Tabela Apont Uteis'!$B$3:$B$336,'Equipe 1'!B36,'Tabela Apont Uteis'!$E$3:$E$336,"sábado")</f>
        <v>0</v>
      </c>
      <c r="F36" s="126"/>
      <c r="G36" s="126"/>
      <c r="H36" s="9">
        <f>COUNTIFS('Tabela Apont FDS e Feriado'!$E$3:$E$34,'Equipe 1'!$C$1,'Tabela Apont FDS e Feriado'!$B$3:$B$34,'Equipe 1'!B36)</f>
        <v>0</v>
      </c>
      <c r="I36" s="12" t="str">
        <f t="shared" si="0"/>
        <v xml:space="preserve"> </v>
      </c>
      <c r="J36" s="12" t="str">
        <f t="shared" si="1"/>
        <v xml:space="preserve"> </v>
      </c>
      <c r="K36" s="16" t="str">
        <f t="shared" si="2"/>
        <v xml:space="preserve"> </v>
      </c>
      <c r="L36" s="17">
        <f t="shared" si="3"/>
        <v>0</v>
      </c>
      <c r="M36" s="112"/>
      <c r="N36" s="77"/>
      <c r="O36" s="3"/>
      <c r="P36" s="3"/>
      <c r="Q36" s="3"/>
      <c r="R36" s="3"/>
    </row>
    <row r="37" spans="1:18" x14ac:dyDescent="0.25">
      <c r="A37" s="79">
        <v>26</v>
      </c>
      <c r="B37" s="134" t="s">
        <v>299</v>
      </c>
      <c r="C37" s="152" t="s">
        <v>83</v>
      </c>
      <c r="D37" s="86">
        <v>9856.01</v>
      </c>
      <c r="E37" s="9">
        <f>COUNTIFS('Tabela Apont Uteis'!$G$3:$G$336,'Equipe 1'!$C$1,'Tabela Apont Uteis'!$B$3:$B$336,'Equipe 1'!B37,'Tabela Apont Uteis'!$E$3:$E$336,"segunda-feira")+COUNTIFS('Tabela Apont Uteis'!$G$3:$G$336,'Equipe 1'!$C$1,'Tabela Apont Uteis'!$B$3:$B$336,'Equipe 1'!B37,'Tabela Apont Uteis'!$E$3:$E$336,"terça-feira")+COUNTIFS('Tabela Apont Uteis'!$G$3:$G$336,'Equipe 1'!$C$1,'Tabela Apont Uteis'!$B$3:$B$336,'Equipe 1'!B37,'Tabela Apont Uteis'!$E$3:$E$336,"quarta-feira")+COUNTIFS('Tabela Apont Uteis'!$G$3:$G$336,'Equipe 1'!$C$1,'Tabela Apont Uteis'!$B$3:$B$336,'Equipe 1'!B37,'Tabela Apont Uteis'!$E$3:$E$336,"quinta-feira")+COUNTIFS('Tabela Apont Uteis'!$G$3:$G$336,'Equipe 1'!$C$1,'Tabela Apont Uteis'!$B$3:$B$336,'Equipe 1'!B37,'Tabela Apont Uteis'!$E$3:$E$336,"sexta-feira")+COUNTIFS('Tabela Apont Uteis'!$G$3:$G$336,'Equipe 1'!$C$1,'Tabela Apont Uteis'!$B$3:$B$336,'Equipe 1'!B37,'Tabela Apont Uteis'!$E$3:$E$336,"sábado")</f>
        <v>0</v>
      </c>
      <c r="F37" s="9"/>
      <c r="G37" s="9"/>
      <c r="H37" s="9">
        <f>COUNTIFS('Tabela Apont FDS e Feriado'!$E$3:$E$34,'Equipe 1'!$C$1,'Tabela Apont FDS e Feriado'!$B$3:$B$34,'Equipe 1'!B37)</f>
        <v>0</v>
      </c>
      <c r="I37" s="12" t="str">
        <f t="shared" si="0"/>
        <v xml:space="preserve"> </v>
      </c>
      <c r="J37" s="12" t="str">
        <f t="shared" si="1"/>
        <v xml:space="preserve"> </v>
      </c>
      <c r="K37" s="16" t="str">
        <f t="shared" si="2"/>
        <v xml:space="preserve"> </v>
      </c>
      <c r="L37" s="17">
        <f>(((D37*(1+$N$15)/22*E37)+(D37*(1+$N$15)*(1+$L$9)/22*F37)+(D37*(1+$N$15)*(1+$L$10)/22*G37)+(D37*(1+$N$15)*(1+$L$11)/22*H37))*(1+$L$12))+SUM($N$9:$N$13)/22*E37+SUM($N$9:$N$13)/22*F37+SUM($N$9:$N$13)/22*G37+SUM($N$9:$N$13)/22*H37</f>
        <v>0</v>
      </c>
      <c r="M37" s="112"/>
      <c r="N37" s="77"/>
      <c r="O37" s="3"/>
      <c r="P37" s="3"/>
      <c r="Q37" s="3"/>
      <c r="R37" s="3"/>
    </row>
    <row r="38" spans="1:18" x14ac:dyDescent="0.25">
      <c r="A38" s="79">
        <v>29</v>
      </c>
      <c r="B38" s="80"/>
      <c r="C38" s="149"/>
      <c r="D38" s="86"/>
      <c r="E38" s="9">
        <f>COUNTIFS('Tabela Apont Uteis'!$G$3:$G$336,'Equipe 1'!$C$1,'Tabela Apont Uteis'!$B$3:$B$336,'Equipe 1'!B38,'Tabela Apont Uteis'!$E$3:$E$336,"segunda-feira")+COUNTIFS('Tabela Apont Uteis'!$G$3:$G$336,'Equipe 1'!$C$1,'Tabela Apont Uteis'!$B$3:$B$336,'Equipe 1'!B38,'Tabela Apont Uteis'!$E$3:$E$336,"terça-feira")+COUNTIFS('Tabela Apont Uteis'!$G$3:$G$336,'Equipe 1'!$C$1,'Tabela Apont Uteis'!$B$3:$B$336,'Equipe 1'!B38,'Tabela Apont Uteis'!$E$3:$E$336,"quarta-feira")+COUNTIFS('Tabela Apont Uteis'!$G$3:$G$336,'Equipe 1'!$C$1,'Tabela Apont Uteis'!$B$3:$B$336,'Equipe 1'!B38,'Tabela Apont Uteis'!$E$3:$E$336,"quinta-feira")+COUNTIFS('Tabela Apont Uteis'!$G$3:$G$336,'Equipe 1'!$C$1,'Tabela Apont Uteis'!$B$3:$B$336,'Equipe 1'!B38,'Tabela Apont Uteis'!$E$3:$E$336,"sexta-feira")+COUNTIFS('Tabela Apont Uteis'!$G$3:$G$336,'Equipe 1'!$C$1,'Tabela Apont Uteis'!$B$3:$B$336,'Equipe 1'!B38,'Tabela Apont Uteis'!$E$3:$E$336,"sábado")</f>
        <v>0</v>
      </c>
      <c r="F38" s="9"/>
      <c r="G38" s="9"/>
      <c r="H38" s="9">
        <f>COUNTIFS('Tabela Apont FDS e Feriado'!$E$3:$E$34,'Equipe 1'!$C$1,'Tabela Apont FDS e Feriado'!$B$3:$B$34,'Equipe 1'!B38)</f>
        <v>0</v>
      </c>
      <c r="I38" s="12" t="str">
        <f t="shared" si="0"/>
        <v xml:space="preserve"> </v>
      </c>
      <c r="J38" s="12" t="str">
        <f t="shared" si="1"/>
        <v xml:space="preserve"> </v>
      </c>
      <c r="K38" s="16" t="str">
        <f t="shared" si="2"/>
        <v xml:space="preserve"> </v>
      </c>
      <c r="L38" s="17">
        <f t="shared" si="3"/>
        <v>0</v>
      </c>
      <c r="M38" s="3"/>
      <c r="N38" s="77"/>
      <c r="O38" s="3"/>
      <c r="P38" s="3"/>
      <c r="Q38" s="3"/>
      <c r="R38" s="3"/>
    </row>
    <row r="39" spans="1:18" ht="13.8" thickBot="1" x14ac:dyDescent="0.3">
      <c r="A39" s="79">
        <v>30</v>
      </c>
      <c r="B39" s="81"/>
      <c r="C39" s="82"/>
      <c r="D39" s="83"/>
      <c r="E39" s="9">
        <f>COUNTIFS('Tabela Apont Uteis'!$G$3:$G$336,'Equipe 1'!$C$1,'Tabela Apont Uteis'!$B$3:$B$336,'Equipe 1'!B39,'Tabela Apont Uteis'!$E$3:$E$336,"segunda-feira")+COUNTIFS('Tabela Apont Uteis'!$G$3:$G$336,'Equipe 1'!$C$1,'Tabela Apont Uteis'!$B$3:$B$336,'Equipe 1'!B39,'Tabela Apont Uteis'!$E$3:$E$336,"terça-feira")+COUNTIFS('Tabela Apont Uteis'!$G$3:$G$336,'Equipe 1'!$C$1,'Tabela Apont Uteis'!$B$3:$B$336,'Equipe 1'!B39,'Tabela Apont Uteis'!$E$3:$E$336,"quarta-feira")+COUNTIFS('Tabela Apont Uteis'!$G$3:$G$336,'Equipe 1'!$C$1,'Tabela Apont Uteis'!$B$3:$B$336,'Equipe 1'!B39,'Tabela Apont Uteis'!$E$3:$E$336,"quinta-feira")+COUNTIFS('Tabela Apont Uteis'!$G$3:$G$336,'Equipe 1'!$C$1,'Tabela Apont Uteis'!$B$3:$B$336,'Equipe 1'!B39,'Tabela Apont Uteis'!$E$3:$E$336,"sexta-feira")+COUNTIFS('Tabela Apont Uteis'!$G$3:$G$336,'Equipe 1'!$C$1,'Tabela Apont Uteis'!$B$3:$B$336,'Equipe 1'!B39,'Tabela Apont Uteis'!$E$3:$E$336,"sábado")</f>
        <v>0</v>
      </c>
      <c r="F39" s="11"/>
      <c r="G39" s="11"/>
      <c r="H39" s="9">
        <f>COUNTIFS('Tabela Apont FDS e Feriado'!$E$3:$E$34,'Equipe 1'!$C$1,'Tabela Apont FDS e Feriado'!$B$3:$B$34,'Equipe 1'!B39)</f>
        <v>0</v>
      </c>
      <c r="I39" s="12" t="str">
        <f t="shared" si="0"/>
        <v xml:space="preserve"> </v>
      </c>
      <c r="J39" s="12" t="str">
        <f t="shared" si="1"/>
        <v xml:space="preserve"> </v>
      </c>
      <c r="K39" s="16" t="str">
        <f t="shared" si="2"/>
        <v xml:space="preserve"> </v>
      </c>
      <c r="L39" s="17">
        <f t="shared" si="3"/>
        <v>0</v>
      </c>
      <c r="N39" s="77"/>
    </row>
    <row r="40" spans="1:18" ht="13.8" thickBot="1" x14ac:dyDescent="0.3">
      <c r="A40" s="210" t="s">
        <v>19</v>
      </c>
      <c r="B40" s="211"/>
      <c r="C40" s="19"/>
      <c r="D40" s="19"/>
      <c r="E40" s="85">
        <f>IF(SUM(E16:E39)=0,0,AVERAGE(E16:E39))</f>
        <v>0</v>
      </c>
      <c r="F40" s="85">
        <f>IF(SUM(F16:F39)=0,0,AVERAGE(F16:F39))</f>
        <v>0</v>
      </c>
      <c r="G40" s="85">
        <f>IF(SUM(G16:G39)=0,0,AVERAGE(G16:G39))</f>
        <v>0</v>
      </c>
      <c r="H40" s="85">
        <f>IF(SUM(H16:H39)=0,0,AVERAGE(H16:H39))</f>
        <v>0</v>
      </c>
      <c r="I40" s="19"/>
      <c r="J40" s="19"/>
      <c r="K40" s="85">
        <f>IF(SUM(K16:K39)=0,0,AVERAGE(K16:K39))</f>
        <v>0</v>
      </c>
      <c r="L40" s="20">
        <f>SUM(L16:L39)</f>
        <v>0</v>
      </c>
      <c r="N40" s="78"/>
    </row>
    <row r="47" spans="1:18" x14ac:dyDescent="0.25">
      <c r="D47" s="154"/>
    </row>
  </sheetData>
  <dataConsolidate function="product">
    <dataRefs count="1">
      <dataRef ref="C7" sheet="Equipe 1"/>
    </dataRefs>
  </dataConsolidate>
  <mergeCells count="10">
    <mergeCell ref="H7:K7"/>
    <mergeCell ref="H8:K8"/>
    <mergeCell ref="A15:B15"/>
    <mergeCell ref="A40:B40"/>
    <mergeCell ref="H1:K1"/>
    <mergeCell ref="H2:K2"/>
    <mergeCell ref="H3:K3"/>
    <mergeCell ref="H4:K4"/>
    <mergeCell ref="H5:K5"/>
    <mergeCell ref="H6:K6"/>
  </mergeCells>
  <phoneticPr fontId="16" type="noConversion"/>
  <conditionalFormatting sqref="K17:K39">
    <cfRule type="expression" dxfId="16" priority="5">
      <formula>AND(K17&gt;$C$7,K17&lt;&gt;" ")</formula>
    </cfRule>
  </conditionalFormatting>
  <conditionalFormatting sqref="K16">
    <cfRule type="expression" dxfId="15" priority="4">
      <formula>AND(K16&gt;$C$7,K16&lt;&gt;" ")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ignoredErrors>
    <ignoredError sqref="K16 I16:I18 K17:K18 K36:K37 I21:I23 K21:K23 I29:I31 K29:K31 I32 I36:I37 K38:K39 I38:I39 I19:I20 K19:K20 I24:I25 K24:K25 I33 K33 I26:I28 K26:K28" formulaRange="1"/>
    <ignoredError sqref="L32" formula="1"/>
    <ignoredError sqref="K32" formula="1" formulaRange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7E9D4C8-84FB-4ABD-816C-7A75840D4AE8}">
          <x14:formula1>
            <xm:f>BasePropostasFiltro!$A:$A</xm:f>
          </x14:formula1>
          <xm:sqref>C1</xm:sqref>
        </x14:dataValidation>
        <x14:dataValidation type="list" allowBlank="1" showInputMessage="1" showErrorMessage="1" xr:uid="{2CBFFBAA-A8D5-4D8C-9602-9DD53B948D88}">
          <x14:formula1>
            <xm:f>'Base Situação'!$A$1:$A$2</xm:f>
          </x14:formula1>
          <xm:sqref>C7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J56"/>
  <sheetViews>
    <sheetView showGridLines="0" workbookViewId="0">
      <selection activeCell="A37" sqref="A37"/>
    </sheetView>
  </sheetViews>
  <sheetFormatPr defaultColWidth="9.109375" defaultRowHeight="13.2" x14ac:dyDescent="0.25"/>
  <cols>
    <col min="1" max="1" width="68.6640625" style="24" bestFit="1" customWidth="1"/>
    <col min="2" max="2" width="13.6640625" style="25" bestFit="1" customWidth="1"/>
    <col min="3" max="3" width="12.44140625" style="25" customWidth="1"/>
    <col min="4" max="4" width="23.88671875" style="26" customWidth="1"/>
    <col min="5" max="5" width="19" style="26" customWidth="1"/>
    <col min="6" max="6" width="15.44140625" style="24" bestFit="1" customWidth="1"/>
    <col min="7" max="7" width="15.109375" style="24" bestFit="1" customWidth="1"/>
    <col min="8" max="8" width="20.109375" style="27" customWidth="1"/>
    <col min="9" max="9" width="9.5546875" style="24" bestFit="1" customWidth="1"/>
    <col min="10" max="10" width="13.33203125" style="24" bestFit="1" customWidth="1"/>
    <col min="11" max="11" width="12" style="24" bestFit="1" customWidth="1"/>
    <col min="12" max="16384" width="9.109375" style="24"/>
  </cols>
  <sheetData>
    <row r="1" spans="1:7" x14ac:dyDescent="0.25">
      <c r="A1" s="28" t="s">
        <v>2</v>
      </c>
      <c r="B1" s="186">
        <f>'Equipe 1'!C1</f>
        <v>0</v>
      </c>
      <c r="C1" s="31"/>
    </row>
    <row r="2" spans="1:7" ht="13.8" thickBot="1" x14ac:dyDescent="0.3">
      <c r="A2" s="28"/>
      <c r="B2" s="61"/>
      <c r="C2" s="64"/>
    </row>
    <row r="3" spans="1:7" ht="40.200000000000003" thickBot="1" x14ac:dyDescent="0.3">
      <c r="B3" s="173" t="s">
        <v>3</v>
      </c>
      <c r="C3" s="15" t="s">
        <v>33</v>
      </c>
    </row>
    <row r="4" spans="1:7" ht="13.8" thickBot="1" x14ac:dyDescent="0.3">
      <c r="A4" s="62" t="s">
        <v>32</v>
      </c>
      <c r="B4" s="63">
        <v>1200</v>
      </c>
      <c r="C4" s="65">
        <v>1200</v>
      </c>
    </row>
    <row r="5" spans="1:7" x14ac:dyDescent="0.25">
      <c r="A5" s="29"/>
    </row>
    <row r="6" spans="1:7" ht="20.25" hidden="1" customHeight="1" thickBot="1" x14ac:dyDescent="0.3">
      <c r="A6" s="67" t="s">
        <v>35</v>
      </c>
      <c r="B6" s="164" t="s">
        <v>34</v>
      </c>
      <c r="D6" s="138" t="s">
        <v>71</v>
      </c>
      <c r="E6" s="140">
        <v>300</v>
      </c>
    </row>
    <row r="7" spans="1:7" ht="20.25" hidden="1" customHeight="1" thickBot="1" x14ac:dyDescent="0.3">
      <c r="A7" s="67" t="s">
        <v>64</v>
      </c>
      <c r="B7" s="66">
        <v>1</v>
      </c>
      <c r="D7" s="139" t="s">
        <v>70</v>
      </c>
      <c r="E7" s="137" t="s">
        <v>120</v>
      </c>
    </row>
    <row r="8" spans="1:7" ht="13.8" hidden="1" thickBot="1" x14ac:dyDescent="0.3">
      <c r="A8" s="29"/>
    </row>
    <row r="9" spans="1:7" ht="13.8" hidden="1" thickBot="1" x14ac:dyDescent="0.3">
      <c r="A9" s="18" t="s">
        <v>74</v>
      </c>
      <c r="B9" s="44">
        <v>76000</v>
      </c>
      <c r="C9" s="45" t="s">
        <v>20</v>
      </c>
      <c r="D9" s="46" t="s">
        <v>29</v>
      </c>
      <c r="E9" s="47" t="s">
        <v>30</v>
      </c>
    </row>
    <row r="10" spans="1:7" hidden="1" x14ac:dyDescent="0.25">
      <c r="A10" s="39" t="s">
        <v>23</v>
      </c>
      <c r="B10" s="40">
        <v>0.04</v>
      </c>
      <c r="C10" s="41"/>
      <c r="D10" s="42">
        <f>B9*B10/12</f>
        <v>253.33333333333334</v>
      </c>
      <c r="E10" s="43" t="e">
        <f>D10/22*'Equipe 1'!$C$7</f>
        <v>#VALUE!</v>
      </c>
      <c r="F10" s="101"/>
      <c r="G10" s="101"/>
    </row>
    <row r="11" spans="1:7" hidden="1" x14ac:dyDescent="0.25">
      <c r="A11" s="38" t="s">
        <v>28</v>
      </c>
      <c r="B11" s="35">
        <v>1000</v>
      </c>
      <c r="C11" s="33"/>
      <c r="D11" s="34">
        <f>B11</f>
        <v>1000</v>
      </c>
      <c r="E11" s="43" t="e">
        <f>D11/22*'Equipe 1'!$C$7</f>
        <v>#VALUE!</v>
      </c>
      <c r="F11" s="101"/>
      <c r="G11" s="101"/>
    </row>
    <row r="12" spans="1:7" hidden="1" x14ac:dyDescent="0.25">
      <c r="A12" s="38" t="s">
        <v>24</v>
      </c>
      <c r="B12" s="36">
        <v>400</v>
      </c>
      <c r="C12" s="1">
        <v>4</v>
      </c>
      <c r="D12" s="34">
        <f>B12*C12/12</f>
        <v>133.33333333333334</v>
      </c>
      <c r="E12" s="43" t="e">
        <f>D12/22*'Equipe 1'!$C$7</f>
        <v>#VALUE!</v>
      </c>
      <c r="G12" s="101"/>
    </row>
    <row r="13" spans="1:7" hidden="1" x14ac:dyDescent="0.25">
      <c r="A13" s="38" t="s">
        <v>22</v>
      </c>
      <c r="B13" s="36">
        <v>400</v>
      </c>
      <c r="C13" s="37"/>
      <c r="D13" s="34">
        <f>B13</f>
        <v>400</v>
      </c>
      <c r="E13" s="43" t="e">
        <f>D13/22*'Equipe 1'!$C$7</f>
        <v>#VALUE!</v>
      </c>
    </row>
    <row r="14" spans="1:7" hidden="1" x14ac:dyDescent="0.25">
      <c r="A14" s="38" t="s">
        <v>27</v>
      </c>
      <c r="B14" s="36">
        <v>10500</v>
      </c>
      <c r="C14" s="37"/>
      <c r="D14" s="34">
        <f>B14/36</f>
        <v>291.66666666666669</v>
      </c>
      <c r="E14" s="43" t="e">
        <f>D14/22*'Equipe 1'!$C$7</f>
        <v>#VALUE!</v>
      </c>
    </row>
    <row r="15" spans="1:7" hidden="1" x14ac:dyDescent="0.25">
      <c r="A15" s="38" t="s">
        <v>25</v>
      </c>
      <c r="B15" s="32">
        <v>0.04</v>
      </c>
      <c r="C15" s="37"/>
      <c r="D15" s="34">
        <f>B9*B15/12</f>
        <v>253.33333333333334</v>
      </c>
      <c r="E15" s="43" t="e">
        <f>D15/22*'Equipe 1'!$C$7</f>
        <v>#VALUE!</v>
      </c>
    </row>
    <row r="16" spans="1:7" hidden="1" x14ac:dyDescent="0.25">
      <c r="A16" s="38" t="s">
        <v>21</v>
      </c>
      <c r="B16" s="36">
        <v>800</v>
      </c>
      <c r="C16" s="37"/>
      <c r="D16" s="34">
        <f>B16/24</f>
        <v>33.333333333333336</v>
      </c>
      <c r="E16" s="43" t="e">
        <f>D16/22*'Equipe 1'!$C$7</f>
        <v>#VALUE!</v>
      </c>
    </row>
    <row r="17" spans="1:6" ht="13.8" hidden="1" thickBot="1" x14ac:dyDescent="0.3">
      <c r="A17" s="48" t="s">
        <v>26</v>
      </c>
      <c r="B17" s="49">
        <v>36</v>
      </c>
      <c r="C17" s="50"/>
      <c r="D17" s="51">
        <f>B9/B17</f>
        <v>2111.1111111111113</v>
      </c>
      <c r="E17" s="43" t="e">
        <f>D17/22*'Equipe 1'!$C$7</f>
        <v>#VALUE!</v>
      </c>
    </row>
    <row r="18" spans="1:6" ht="13.8" hidden="1" thickBot="1" x14ac:dyDescent="0.3">
      <c r="A18" s="18" t="s">
        <v>7</v>
      </c>
      <c r="B18" s="52"/>
      <c r="C18" s="45"/>
      <c r="D18" s="53">
        <f>SUM(D10:D17)</f>
        <v>4476.1111111111113</v>
      </c>
      <c r="E18" s="54" t="e">
        <f>SUM(E10:E17)*B7</f>
        <v>#VALUE!</v>
      </c>
    </row>
    <row r="19" spans="1:6" ht="13.8" hidden="1" thickBot="1" x14ac:dyDescent="0.3"/>
    <row r="20" spans="1:6" ht="13.8" hidden="1" thickBot="1" x14ac:dyDescent="0.3">
      <c r="A20" s="18" t="s">
        <v>77</v>
      </c>
      <c r="B20" s="143" t="s">
        <v>34</v>
      </c>
      <c r="C20" s="144"/>
      <c r="D20" s="47" t="s">
        <v>29</v>
      </c>
      <c r="E20" s="145" t="s">
        <v>30</v>
      </c>
    </row>
    <row r="21" spans="1:6" ht="13.8" hidden="1" thickBot="1" x14ac:dyDescent="0.3">
      <c r="A21" s="220" t="s">
        <v>75</v>
      </c>
      <c r="B21" s="221"/>
      <c r="C21" s="222"/>
      <c r="D21" s="147">
        <v>2500</v>
      </c>
      <c r="E21" s="146" t="e">
        <f>D21/22*'Equipe 1'!$C$7</f>
        <v>#VALUE!</v>
      </c>
    </row>
    <row r="22" spans="1:6" ht="13.8" thickBot="1" x14ac:dyDescent="0.3"/>
    <row r="23" spans="1:6" ht="13.8" thickBot="1" x14ac:dyDescent="0.3">
      <c r="E23" s="223" t="s">
        <v>102</v>
      </c>
      <c r="F23" s="224"/>
    </row>
    <row r="24" spans="1:6" ht="27" thickBot="1" x14ac:dyDescent="0.3">
      <c r="A24" s="18" t="s">
        <v>76</v>
      </c>
      <c r="B24" s="56" t="s">
        <v>96</v>
      </c>
      <c r="C24" s="56" t="s">
        <v>20</v>
      </c>
      <c r="D24" s="56" t="s">
        <v>7</v>
      </c>
      <c r="E24" s="168" t="s">
        <v>100</v>
      </c>
      <c r="F24" s="169" t="s">
        <v>101</v>
      </c>
    </row>
    <row r="25" spans="1:6" x14ac:dyDescent="0.25">
      <c r="A25" s="163" t="s">
        <v>86</v>
      </c>
      <c r="B25" s="55">
        <v>42</v>
      </c>
      <c r="C25" s="55"/>
      <c r="D25" s="55">
        <f>C25*B25</f>
        <v>0</v>
      </c>
      <c r="E25" s="192" t="e">
        <f>LOOKUP($B$1,'Base Insumos'!$A$2:$A$23,'Base Insumos'!$B$2:$F$23)</f>
        <v>#N/A</v>
      </c>
      <c r="F25" s="166" t="e">
        <f>E25*B25</f>
        <v>#N/A</v>
      </c>
    </row>
    <row r="26" spans="1:6" x14ac:dyDescent="0.25">
      <c r="A26" s="162" t="s">
        <v>87</v>
      </c>
      <c r="B26" s="58">
        <v>5.43</v>
      </c>
      <c r="C26" s="58"/>
      <c r="D26" s="58">
        <f>C26*B26</f>
        <v>0</v>
      </c>
      <c r="E26" s="191" t="e">
        <f>LOOKUP($B$1,'Base Insumos'!$A$2:$A$23,'Base Insumos'!$C$2:C$23)</f>
        <v>#N/A</v>
      </c>
      <c r="F26" s="166" t="e">
        <f>E26*B26</f>
        <v>#N/A</v>
      </c>
    </row>
    <row r="27" spans="1:6" x14ac:dyDescent="0.25">
      <c r="A27" s="162" t="s">
        <v>104</v>
      </c>
      <c r="B27" s="58">
        <v>45.75</v>
      </c>
      <c r="C27" s="58"/>
      <c r="D27" s="58">
        <f t="shared" ref="D27:D48" si="0">C27*B27</f>
        <v>0</v>
      </c>
      <c r="E27" s="191" t="e">
        <f>LOOKUP($B$1,'Base Insumos'!$A$2:$A$23,'Base Insumos'!$D$2:D$23)</f>
        <v>#N/A</v>
      </c>
      <c r="F27" s="166" t="e">
        <f t="shared" ref="F27:F46" si="1">E27*B27</f>
        <v>#N/A</v>
      </c>
    </row>
    <row r="28" spans="1:6" x14ac:dyDescent="0.25">
      <c r="A28" s="162" t="s">
        <v>103</v>
      </c>
      <c r="B28" s="58">
        <v>65.8</v>
      </c>
      <c r="C28" s="58"/>
      <c r="D28" s="58">
        <f t="shared" si="0"/>
        <v>0</v>
      </c>
      <c r="E28" s="191" t="e">
        <f>LOOKUP($B$1,'Base Insumos'!$A$2:$A$23,'Base Insumos'!$E$2:E$23)</f>
        <v>#N/A</v>
      </c>
      <c r="F28" s="166" t="e">
        <f t="shared" si="1"/>
        <v>#N/A</v>
      </c>
    </row>
    <row r="29" spans="1:6" x14ac:dyDescent="0.25">
      <c r="A29" s="162" t="s">
        <v>88</v>
      </c>
      <c r="B29" s="58">
        <v>17.126000000000001</v>
      </c>
      <c r="C29" s="58"/>
      <c r="D29" s="58">
        <f t="shared" si="0"/>
        <v>0</v>
      </c>
      <c r="E29" s="191" t="e">
        <f>LOOKUP($B$1,'Base Insumos'!$A$2:$A$23,'Base Insumos'!$F$2:F$23)</f>
        <v>#N/A</v>
      </c>
      <c r="F29" s="166" t="e">
        <f t="shared" si="1"/>
        <v>#N/A</v>
      </c>
    </row>
    <row r="30" spans="1:6" x14ac:dyDescent="0.25">
      <c r="A30" s="24" t="s">
        <v>89</v>
      </c>
      <c r="B30" s="58">
        <v>46</v>
      </c>
      <c r="C30" s="58"/>
      <c r="D30" s="58">
        <f t="shared" si="0"/>
        <v>0</v>
      </c>
      <c r="E30" s="191" t="e">
        <f>LOOKUP($B$1,'Base Insumos'!$A$2:$A$23,'Base Insumos'!$G$2:G$23)</f>
        <v>#N/A</v>
      </c>
      <c r="F30" s="166" t="e">
        <f t="shared" si="1"/>
        <v>#N/A</v>
      </c>
    </row>
    <row r="31" spans="1:6" x14ac:dyDescent="0.25">
      <c r="A31" s="162" t="s">
        <v>90</v>
      </c>
      <c r="B31" s="58">
        <v>7.9859999999999998</v>
      </c>
      <c r="C31" s="58"/>
      <c r="D31" s="58">
        <f t="shared" si="0"/>
        <v>0</v>
      </c>
      <c r="E31" s="191" t="e">
        <f>LOOKUP($B$1,'Base Insumos'!$A$2:$A$23,'Base Insumos'!$H$2:H$23)</f>
        <v>#N/A</v>
      </c>
      <c r="F31" s="166" t="e">
        <f t="shared" si="1"/>
        <v>#N/A</v>
      </c>
    </row>
    <row r="32" spans="1:6" x14ac:dyDescent="0.25">
      <c r="A32" s="162" t="s">
        <v>97</v>
      </c>
      <c r="B32" s="58">
        <v>9.6110000000000007</v>
      </c>
      <c r="C32" s="58"/>
      <c r="D32" s="58">
        <f t="shared" si="0"/>
        <v>0</v>
      </c>
      <c r="E32" s="191" t="e">
        <f>LOOKUP($B$1,'Base Insumos'!$A$2:$A$23,'Base Insumos'!$I$2:I$23)</f>
        <v>#N/A</v>
      </c>
      <c r="F32" s="166" t="e">
        <f t="shared" si="1"/>
        <v>#N/A</v>
      </c>
    </row>
    <row r="33" spans="1:6" x14ac:dyDescent="0.25">
      <c r="A33" s="2" t="s">
        <v>91</v>
      </c>
      <c r="B33" s="10">
        <v>17.03</v>
      </c>
      <c r="C33" s="10"/>
      <c r="D33" s="58">
        <f t="shared" si="0"/>
        <v>0</v>
      </c>
      <c r="E33" s="191" t="e">
        <f>LOOKUP($B$1,'Base Insumos'!$A$2:$A$23,'Base Insumos'!$J$2:J$23)</f>
        <v>#N/A</v>
      </c>
      <c r="F33" s="166" t="e">
        <f t="shared" si="1"/>
        <v>#N/A</v>
      </c>
    </row>
    <row r="34" spans="1:6" x14ac:dyDescent="0.25">
      <c r="A34" s="2" t="s">
        <v>99</v>
      </c>
      <c r="B34" s="58">
        <v>4.9800000000000004</v>
      </c>
      <c r="C34" s="58"/>
      <c r="D34" s="58">
        <f t="shared" si="0"/>
        <v>0</v>
      </c>
      <c r="E34" s="191" t="e">
        <f>LOOKUP($B$1,'Base Insumos'!$A$2:$A$23,'Base Insumos'!$K$2:K$23)</f>
        <v>#N/A</v>
      </c>
      <c r="F34" s="166" t="e">
        <f t="shared" si="1"/>
        <v>#N/A</v>
      </c>
    </row>
    <row r="35" spans="1:6" x14ac:dyDescent="0.25">
      <c r="A35" s="2" t="s">
        <v>92</v>
      </c>
      <c r="B35" s="58">
        <v>1.5</v>
      </c>
      <c r="C35" s="58"/>
      <c r="D35" s="58">
        <f t="shared" si="0"/>
        <v>0</v>
      </c>
      <c r="E35" s="191" t="e">
        <f>LOOKUP($B$1,'Base Insumos'!$A$2:$A$23,'Base Insumos'!$L$2:L$23)</f>
        <v>#N/A</v>
      </c>
      <c r="F35" s="166" t="e">
        <f t="shared" si="1"/>
        <v>#N/A</v>
      </c>
    </row>
    <row r="36" spans="1:6" x14ac:dyDescent="0.25">
      <c r="A36" s="2" t="s">
        <v>93</v>
      </c>
      <c r="B36" s="58">
        <v>21.6</v>
      </c>
      <c r="C36" s="58"/>
      <c r="D36" s="58">
        <f t="shared" si="0"/>
        <v>0</v>
      </c>
      <c r="E36" s="191" t="e">
        <f>LOOKUP($B$1,'Base Insumos'!$A$2:$A$23,'Base Insumos'!$M$2:M$23)</f>
        <v>#N/A</v>
      </c>
      <c r="F36" s="166" t="e">
        <f t="shared" si="1"/>
        <v>#N/A</v>
      </c>
    </row>
    <row r="37" spans="1:6" x14ac:dyDescent="0.25">
      <c r="A37" s="2" t="s">
        <v>94</v>
      </c>
      <c r="B37" s="58">
        <v>26</v>
      </c>
      <c r="C37" s="58"/>
      <c r="D37" s="58">
        <f t="shared" si="0"/>
        <v>0</v>
      </c>
      <c r="E37" s="191" t="e">
        <f>LOOKUP($B$1,'Base Insumos'!$A$2:$A$23,'Base Insumos'!$N$2:N$23)</f>
        <v>#N/A</v>
      </c>
      <c r="F37" s="166" t="e">
        <f t="shared" si="1"/>
        <v>#N/A</v>
      </c>
    </row>
    <row r="38" spans="1:6" x14ac:dyDescent="0.25">
      <c r="A38" s="2" t="s">
        <v>95</v>
      </c>
      <c r="B38" s="58">
        <v>7.12</v>
      </c>
      <c r="C38" s="58"/>
      <c r="D38" s="58">
        <f t="shared" si="0"/>
        <v>0</v>
      </c>
      <c r="E38" s="191" t="e">
        <f>LOOKUP($B$1,'Base Insumos'!$A$2:$A$23,'Base Insumos'!$O$2:O$23)</f>
        <v>#N/A</v>
      </c>
      <c r="F38" s="166" t="e">
        <f t="shared" si="1"/>
        <v>#N/A</v>
      </c>
    </row>
    <row r="39" spans="1:6" x14ac:dyDescent="0.25">
      <c r="A39" s="2" t="s">
        <v>117</v>
      </c>
      <c r="B39" s="58"/>
      <c r="C39" s="58"/>
      <c r="D39" s="58">
        <f t="shared" si="0"/>
        <v>0</v>
      </c>
      <c r="E39" s="191" t="e">
        <f>LOOKUP($B$1,'Base Insumos'!$A$2:$A$23,'Base Insumos'!$P$2:P$23)</f>
        <v>#N/A</v>
      </c>
      <c r="F39" s="166" t="e">
        <f t="shared" si="1"/>
        <v>#N/A</v>
      </c>
    </row>
    <row r="40" spans="1:6" x14ac:dyDescent="0.25">
      <c r="A40" s="2" t="s">
        <v>118</v>
      </c>
      <c r="B40" s="58">
        <v>280</v>
      </c>
      <c r="C40" s="58"/>
      <c r="D40" s="58">
        <f t="shared" si="0"/>
        <v>0</v>
      </c>
      <c r="E40" s="191" t="e">
        <f>LOOKUP($B$1,'Base Insumos'!$A$2:$A$23,'Base Insumos'!$Q$2:Q$23)</f>
        <v>#N/A</v>
      </c>
      <c r="F40" s="166" t="e">
        <f t="shared" si="1"/>
        <v>#N/A</v>
      </c>
    </row>
    <row r="41" spans="1:6" x14ac:dyDescent="0.25">
      <c r="A41" s="187" t="s">
        <v>123</v>
      </c>
      <c r="B41" s="58">
        <v>300</v>
      </c>
      <c r="C41" s="58"/>
      <c r="D41" s="58">
        <f t="shared" si="0"/>
        <v>0</v>
      </c>
      <c r="E41" s="191" t="e">
        <f>LOOKUP($B$1,'Base Insumos'!$A$2:$A$23,'Base Insumos'!$R$2:R$23)</f>
        <v>#N/A</v>
      </c>
      <c r="F41" s="166" t="e">
        <f t="shared" si="1"/>
        <v>#N/A</v>
      </c>
    </row>
    <row r="42" spans="1:6" x14ac:dyDescent="0.25">
      <c r="A42" s="2" t="s">
        <v>125</v>
      </c>
      <c r="B42" s="58">
        <v>0.8</v>
      </c>
      <c r="C42" s="58"/>
      <c r="D42" s="58">
        <f t="shared" si="0"/>
        <v>0</v>
      </c>
      <c r="E42" s="191" t="e">
        <f>LOOKUP($B$1,'Base Insumos'!$A$2:$A$23,'Base Insumos'!$S$2:S$23)</f>
        <v>#N/A</v>
      </c>
      <c r="F42" s="166" t="e">
        <f t="shared" si="1"/>
        <v>#N/A</v>
      </c>
    </row>
    <row r="43" spans="1:6" x14ac:dyDescent="0.25">
      <c r="A43" s="2" t="s">
        <v>98</v>
      </c>
      <c r="B43" s="58" t="e">
        <f>LOOKUP($B$1,'Base Insumos'!$A$2:$A$23,'Base Insumos'!$U$2:$U$23)</f>
        <v>#N/A</v>
      </c>
      <c r="C43" s="58"/>
      <c r="D43" s="58" t="e">
        <f t="shared" si="0"/>
        <v>#N/A</v>
      </c>
      <c r="E43" s="191" t="e">
        <f>LOOKUP($B$1,'Base Insumos'!$A$2:$A$23,'Base Insumos'!$T$2:T$23)</f>
        <v>#N/A</v>
      </c>
      <c r="F43" s="166" t="e">
        <f t="shared" si="1"/>
        <v>#N/A</v>
      </c>
    </row>
    <row r="44" spans="1:6" x14ac:dyDescent="0.25">
      <c r="A44" s="2" t="s">
        <v>215</v>
      </c>
      <c r="B44" s="58" t="e">
        <f>LOOKUP($B$1,'Base Insumos'!$A$2:$A$23,'Base Insumos'!$W$2:$W$23)</f>
        <v>#N/A</v>
      </c>
      <c r="C44" s="58"/>
      <c r="D44" s="58" t="e">
        <f t="shared" si="0"/>
        <v>#N/A</v>
      </c>
      <c r="E44" s="191" t="e">
        <f>LOOKUP($B$1,'Base Insumos'!$A$2:$A$23,'Base Insumos'!$V$2:V$23)</f>
        <v>#N/A</v>
      </c>
      <c r="F44" s="166" t="e">
        <f t="shared" si="1"/>
        <v>#N/A</v>
      </c>
    </row>
    <row r="45" spans="1:6" x14ac:dyDescent="0.25">
      <c r="A45" s="2" t="s">
        <v>216</v>
      </c>
      <c r="B45" s="58" t="e">
        <f>LOOKUP($B$1,'Base Insumos'!$A$2:$A$23,'Base Insumos'!$Y$2:$Y$23)</f>
        <v>#N/A</v>
      </c>
      <c r="C45" s="58"/>
      <c r="D45" s="58" t="e">
        <f t="shared" si="0"/>
        <v>#N/A</v>
      </c>
      <c r="E45" s="191" t="e">
        <f>LOOKUP($B$1,'Base Insumos'!$A$2:$A$23,'Base Insumos'!$X$2:X$23)</f>
        <v>#N/A</v>
      </c>
      <c r="F45" s="166" t="e">
        <f t="shared" si="1"/>
        <v>#N/A</v>
      </c>
    </row>
    <row r="46" spans="1:6" x14ac:dyDescent="0.25">
      <c r="A46" s="2"/>
      <c r="B46" s="58" t="e">
        <f>LOOKUP($B$1,'Base Insumos'!$A$3:$A$24,'Base Insumos'!$AA$2:$AA$23)</f>
        <v>#N/A</v>
      </c>
      <c r="C46" s="58"/>
      <c r="D46" s="58" t="e">
        <f t="shared" si="0"/>
        <v>#N/A</v>
      </c>
      <c r="E46" s="191" t="e">
        <f>LOOKUP($B$1,'Base Insumos'!$A$2:$A$23,'Base Insumos'!$Z$2:Z$23)</f>
        <v>#N/A</v>
      </c>
      <c r="F46" s="166" t="e">
        <f t="shared" si="1"/>
        <v>#N/A</v>
      </c>
    </row>
    <row r="47" spans="1:6" x14ac:dyDescent="0.25">
      <c r="A47" s="2"/>
      <c r="B47" s="58" t="e">
        <f>LOOKUP($B$1,'Base Insumos'!$A$3:$A$24,'Base Insumos'!$AC$2:$AC$23)</f>
        <v>#N/A</v>
      </c>
      <c r="C47" s="58"/>
      <c r="D47" s="58" t="e">
        <f t="shared" si="0"/>
        <v>#N/A</v>
      </c>
      <c r="E47" s="191" t="e">
        <f>LOOKUP($B$1,'Base Insumos'!$A$2:$A$23,'Base Insumos'!$AB$2:AB$23)</f>
        <v>#N/A</v>
      </c>
      <c r="F47" s="166" t="e">
        <f t="shared" ref="F47" si="2">E47*B47</f>
        <v>#N/A</v>
      </c>
    </row>
    <row r="48" spans="1:6" ht="13.8" thickBot="1" x14ac:dyDescent="0.3">
      <c r="A48" s="57"/>
      <c r="B48" s="58" t="e">
        <f>LOOKUP($B$1,'Base Insumos'!$A$3:$A$24,'Base Insumos'!$AE$2:$AE$23)</f>
        <v>#N/A</v>
      </c>
      <c r="C48" s="55"/>
      <c r="D48" s="58" t="e">
        <f t="shared" si="0"/>
        <v>#N/A</v>
      </c>
      <c r="E48" s="191" t="e">
        <f>LOOKUP($B$1,'Base Insumos'!$A$2:$A$23,'Base Insumos'!$AD$2:AD$23)</f>
        <v>#N/A</v>
      </c>
      <c r="F48" s="167" t="e">
        <f t="shared" ref="F48" si="3">E48*B48</f>
        <v>#N/A</v>
      </c>
    </row>
    <row r="49" spans="1:10" s="28" customFormat="1" ht="13.8" thickBot="1" x14ac:dyDescent="0.3">
      <c r="A49" s="18" t="s">
        <v>7</v>
      </c>
      <c r="B49" s="59"/>
      <c r="C49" s="59"/>
      <c r="D49" s="59" t="e">
        <f>SUM(D25:D48)</f>
        <v>#N/A</v>
      </c>
      <c r="E49" s="59"/>
      <c r="F49" s="165" t="e">
        <f>SUM(F25:F48)</f>
        <v>#N/A</v>
      </c>
      <c r="H49" s="27"/>
    </row>
    <row r="52" spans="1:10" x14ac:dyDescent="0.25">
      <c r="J52" s="30"/>
    </row>
    <row r="53" spans="1:10" x14ac:dyDescent="0.25">
      <c r="J53" s="30"/>
    </row>
    <row r="54" spans="1:10" x14ac:dyDescent="0.25">
      <c r="J54" s="30"/>
    </row>
    <row r="55" spans="1:10" x14ac:dyDescent="0.25">
      <c r="J55" s="30"/>
    </row>
    <row r="56" spans="1:10" x14ac:dyDescent="0.25">
      <c r="J56" s="30"/>
    </row>
  </sheetData>
  <mergeCells count="2">
    <mergeCell ref="A21:C21"/>
    <mergeCell ref="E23:F23"/>
  </mergeCells>
  <conditionalFormatting sqref="B6">
    <cfRule type="cellIs" dxfId="14" priority="7" operator="between">
      <formula>"t"</formula>
      <formula>"z"</formula>
    </cfRule>
    <cfRule type="cellIs" dxfId="13" priority="8" operator="between">
      <formula>"o"</formula>
      <formula>"r"</formula>
    </cfRule>
    <cfRule type="cellIs" dxfId="12" priority="9" operator="between">
      <formula>"a"</formula>
      <formula>"m"</formula>
    </cfRule>
  </conditionalFormatting>
  <conditionalFormatting sqref="B7">
    <cfRule type="cellIs" dxfId="11" priority="4" operator="between">
      <formula>"t"</formula>
      <formula>"z"</formula>
    </cfRule>
    <cfRule type="cellIs" dxfId="10" priority="5" operator="between">
      <formula>"o"</formula>
      <formula>"r"</formula>
    </cfRule>
    <cfRule type="cellIs" dxfId="9" priority="6" operator="between">
      <formula>"a"</formula>
      <formula>"m"</formula>
    </cfRule>
  </conditionalFormatting>
  <conditionalFormatting sqref="B20">
    <cfRule type="cellIs" dxfId="8" priority="1" operator="between">
      <formula>"t"</formula>
      <formula>"z"</formula>
    </cfRule>
    <cfRule type="cellIs" dxfId="7" priority="2" operator="between">
      <formula>"o"</formula>
      <formula>"r"</formula>
    </cfRule>
    <cfRule type="cellIs" dxfId="6" priority="3" operator="between">
      <formula>"a"</formula>
      <formula>"m"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00000"/>
  </sheetPr>
  <dimension ref="A1:Q33"/>
  <sheetViews>
    <sheetView showGridLines="0" workbookViewId="0">
      <selection activeCell="D41" sqref="D41"/>
    </sheetView>
  </sheetViews>
  <sheetFormatPr defaultRowHeight="13.2" x14ac:dyDescent="0.25"/>
  <cols>
    <col min="1" max="1" width="4.5546875" customWidth="1"/>
    <col min="2" max="2" width="43.88671875" bestFit="1" customWidth="1"/>
    <col min="3" max="3" width="9.109375" customWidth="1"/>
    <col min="4" max="4" width="11.44140625" style="3" bestFit="1" customWidth="1"/>
    <col min="5" max="5" width="25.109375" style="3" bestFit="1" customWidth="1"/>
    <col min="6" max="6" width="17" style="3" bestFit="1" customWidth="1"/>
    <col min="11" max="11" width="35.6640625" bestFit="1" customWidth="1"/>
    <col min="12" max="12" width="4.44140625" bestFit="1" customWidth="1"/>
    <col min="13" max="13" width="9.33203125" bestFit="1" customWidth="1"/>
  </cols>
  <sheetData>
    <row r="1" spans="1:17" ht="18.75" customHeight="1" thickBot="1" x14ac:dyDescent="0.3">
      <c r="B1" s="92" t="s">
        <v>124</v>
      </c>
      <c r="C1" s="93"/>
      <c r="D1" s="94"/>
      <c r="J1" s="101"/>
      <c r="K1" s="113"/>
      <c r="L1" s="113"/>
      <c r="M1" s="113"/>
      <c r="N1" s="101"/>
    </row>
    <row r="2" spans="1:17" ht="18.75" hidden="1" customHeight="1" x14ac:dyDescent="0.25">
      <c r="A2" s="91"/>
      <c r="B2" s="261" t="s">
        <v>51</v>
      </c>
      <c r="C2" s="262"/>
      <c r="D2" s="95" t="e">
        <f>#REF!+#REF!+#REF!+#REF!+#REF!</f>
        <v>#REF!</v>
      </c>
      <c r="J2" s="101"/>
      <c r="K2" s="258"/>
      <c r="L2" s="258"/>
      <c r="M2" s="114"/>
      <c r="N2" s="101"/>
      <c r="Q2" s="91"/>
    </row>
    <row r="3" spans="1:17" ht="18.75" hidden="1" customHeight="1" x14ac:dyDescent="0.25">
      <c r="A3" s="91"/>
      <c r="B3" s="263" t="s">
        <v>52</v>
      </c>
      <c r="C3" s="254"/>
      <c r="D3" s="96" t="e">
        <f>#REF!+#REF!+#REF!+#REF!+#REF!</f>
        <v>#REF!</v>
      </c>
      <c r="J3" s="101"/>
      <c r="K3" s="258"/>
      <c r="L3" s="258"/>
      <c r="M3" s="114"/>
      <c r="N3" s="101"/>
      <c r="Q3" s="91"/>
    </row>
    <row r="4" spans="1:17" ht="18.75" hidden="1" customHeight="1" x14ac:dyDescent="0.25">
      <c r="A4" s="91"/>
      <c r="B4" s="256" t="s">
        <v>54</v>
      </c>
      <c r="C4" s="257"/>
      <c r="D4" s="60" t="e">
        <f>D2+D3</f>
        <v>#REF!</v>
      </c>
      <c r="J4" s="101"/>
      <c r="K4" s="258"/>
      <c r="L4" s="258"/>
      <c r="M4" s="114"/>
      <c r="N4" s="101"/>
      <c r="Q4" s="91"/>
    </row>
    <row r="5" spans="1:17" ht="18.75" hidden="1" customHeight="1" thickBot="1" x14ac:dyDescent="0.3">
      <c r="A5" s="91"/>
      <c r="B5" s="250" t="s">
        <v>56</v>
      </c>
      <c r="C5" s="88" t="s">
        <v>55</v>
      </c>
      <c r="D5" s="97">
        <v>0.17910000000000001</v>
      </c>
      <c r="E5" s="99"/>
      <c r="F5" s="100"/>
      <c r="J5" s="101"/>
      <c r="K5" s="258"/>
      <c r="L5" s="258"/>
      <c r="M5" s="114"/>
      <c r="N5" s="101"/>
      <c r="Q5" s="91"/>
    </row>
    <row r="6" spans="1:17" ht="18.75" hidden="1" customHeight="1" x14ac:dyDescent="0.25">
      <c r="A6" s="91"/>
      <c r="B6" s="261"/>
      <c r="C6" s="89" t="s">
        <v>31</v>
      </c>
      <c r="D6" s="90" t="e">
        <f>D4*D5</f>
        <v>#REF!</v>
      </c>
      <c r="E6" s="98" t="s">
        <v>60</v>
      </c>
      <c r="F6" s="102" t="s">
        <v>61</v>
      </c>
      <c r="G6" s="141"/>
      <c r="J6" s="101"/>
      <c r="K6" s="255"/>
      <c r="L6" s="255"/>
      <c r="M6" s="115"/>
      <c r="N6" s="101"/>
      <c r="Q6" s="91"/>
    </row>
    <row r="7" spans="1:17" ht="18.75" hidden="1" customHeight="1" thickBot="1" x14ac:dyDescent="0.3">
      <c r="A7" s="91"/>
      <c r="B7" s="245" t="s">
        <v>57</v>
      </c>
      <c r="C7" s="266"/>
      <c r="D7" s="103" t="e">
        <f>D4+D6</f>
        <v>#REF!</v>
      </c>
      <c r="E7" s="104" t="e">
        <f>D7/(1-D19)</f>
        <v>#REF!</v>
      </c>
      <c r="F7" s="105" t="e">
        <f>IF(E7=0,0,D6/E7)</f>
        <v>#REF!</v>
      </c>
      <c r="J7" s="101"/>
      <c r="K7" s="258"/>
      <c r="L7" s="116"/>
      <c r="M7" s="117"/>
      <c r="N7" s="101"/>
      <c r="Q7" s="91"/>
    </row>
    <row r="8" spans="1:17" ht="18.75" hidden="1" customHeight="1" thickBot="1" x14ac:dyDescent="0.3">
      <c r="B8" s="267"/>
      <c r="C8" s="267"/>
      <c r="D8" s="267"/>
      <c r="E8" s="71"/>
      <c r="J8" s="101"/>
      <c r="K8" s="258"/>
      <c r="L8" s="116"/>
      <c r="M8" s="118"/>
      <c r="N8" s="101"/>
    </row>
    <row r="9" spans="1:17" ht="18.75" hidden="1" customHeight="1" thickBot="1" x14ac:dyDescent="0.3">
      <c r="A9" s="91"/>
      <c r="B9" s="261" t="s">
        <v>53</v>
      </c>
      <c r="C9" s="262"/>
      <c r="D9" s="95" t="e">
        <f>#REF!+#REF!+#REF!+#REF!+#REF!</f>
        <v>#REF!</v>
      </c>
      <c r="J9" s="101"/>
      <c r="K9" s="119"/>
      <c r="L9" s="116"/>
      <c r="M9" s="114"/>
      <c r="N9" s="101"/>
      <c r="Q9" s="91"/>
    </row>
    <row r="10" spans="1:17" ht="18.75" hidden="1" customHeight="1" thickBot="1" x14ac:dyDescent="0.3">
      <c r="A10" s="91"/>
      <c r="B10" s="253" t="s">
        <v>73</v>
      </c>
      <c r="C10" s="254"/>
      <c r="D10" s="95" t="e">
        <f>#REF!+#REF!+#REF!+#REF!+#REF!</f>
        <v>#REF!</v>
      </c>
      <c r="J10" s="101"/>
      <c r="K10" s="119"/>
      <c r="L10" s="116"/>
      <c r="M10" s="114"/>
      <c r="N10" s="101"/>
      <c r="Q10" s="91"/>
    </row>
    <row r="11" spans="1:17" ht="18.75" hidden="1" customHeight="1" thickBot="1" x14ac:dyDescent="0.3">
      <c r="A11" s="91"/>
      <c r="B11" s="253" t="s">
        <v>72</v>
      </c>
      <c r="C11" s="254"/>
      <c r="D11" s="95" t="e">
        <f>#REF!+#REF!+#REF!+#REF!+#REF!</f>
        <v>#REF!</v>
      </c>
      <c r="J11" s="101"/>
      <c r="K11" s="255"/>
      <c r="L11" s="255"/>
      <c r="M11" s="115"/>
      <c r="N11" s="101"/>
      <c r="Q11" s="91"/>
    </row>
    <row r="12" spans="1:17" ht="18.75" hidden="1" customHeight="1" x14ac:dyDescent="0.25">
      <c r="A12" s="91"/>
      <c r="B12" s="253" t="s">
        <v>78</v>
      </c>
      <c r="C12" s="254"/>
      <c r="D12" s="95" t="e">
        <f>#REF!+#REF!+#REF!+#REF!+#REF!</f>
        <v>#REF!</v>
      </c>
      <c r="J12" s="101"/>
      <c r="K12" s="142"/>
      <c r="L12" s="142"/>
      <c r="M12" s="115"/>
      <c r="N12" s="101"/>
      <c r="Q12" s="91"/>
    </row>
    <row r="13" spans="1:17" ht="18.75" hidden="1" customHeight="1" x14ac:dyDescent="0.25">
      <c r="A13" s="91"/>
      <c r="B13" s="256" t="s">
        <v>79</v>
      </c>
      <c r="C13" s="257"/>
      <c r="D13" s="60" t="e">
        <f>D9+D10+D11+D12</f>
        <v>#REF!</v>
      </c>
      <c r="J13" s="101"/>
      <c r="K13" s="258"/>
      <c r="L13" s="258"/>
      <c r="M13" s="120"/>
      <c r="N13" s="101"/>
      <c r="Q13" s="91"/>
    </row>
    <row r="14" spans="1:17" ht="18.75" hidden="1" customHeight="1" thickBot="1" x14ac:dyDescent="0.3">
      <c r="A14" s="91"/>
      <c r="B14" s="264" t="s">
        <v>80</v>
      </c>
      <c r="C14" s="88" t="s">
        <v>55</v>
      </c>
      <c r="D14" s="97">
        <v>0.17910000000000001</v>
      </c>
      <c r="E14" s="99"/>
      <c r="F14" s="100"/>
      <c r="J14" s="101"/>
      <c r="K14" s="121"/>
      <c r="L14" s="121"/>
      <c r="M14" s="115"/>
      <c r="N14" s="122"/>
      <c r="Q14" s="91"/>
    </row>
    <row r="15" spans="1:17" ht="18.75" hidden="1" customHeight="1" x14ac:dyDescent="0.25">
      <c r="A15" s="91"/>
      <c r="B15" s="265"/>
      <c r="C15" s="89" t="s">
        <v>31</v>
      </c>
      <c r="D15" s="87" t="e">
        <f>D13*D14</f>
        <v>#REF!</v>
      </c>
      <c r="E15" s="98" t="s">
        <v>60</v>
      </c>
      <c r="F15" s="109" t="s">
        <v>62</v>
      </c>
      <c r="J15" s="101"/>
      <c r="K15" s="121"/>
      <c r="L15" s="121"/>
      <c r="M15" s="123"/>
      <c r="N15" s="122"/>
      <c r="Q15" s="91"/>
    </row>
    <row r="16" spans="1:17" ht="18.75" hidden="1" customHeight="1" thickBot="1" x14ac:dyDescent="0.3">
      <c r="A16" s="91"/>
      <c r="B16" s="244" t="s">
        <v>81</v>
      </c>
      <c r="C16" s="245"/>
      <c r="D16" s="108" t="e">
        <f>D13+D15</f>
        <v>#REF!</v>
      </c>
      <c r="E16" s="104" t="e">
        <f>D16/(1-D19)</f>
        <v>#REF!</v>
      </c>
      <c r="F16" s="105" t="e">
        <f>IF(E16=0,0,D15/E16)</f>
        <v>#REF!</v>
      </c>
      <c r="J16" s="101"/>
      <c r="K16" s="101"/>
      <c r="L16" s="101"/>
      <c r="M16" s="101"/>
      <c r="N16" s="101"/>
    </row>
    <row r="17" spans="2:5" ht="18.75" hidden="1" customHeight="1" thickBot="1" x14ac:dyDescent="0.3">
      <c r="B17" s="246"/>
      <c r="C17" s="246"/>
      <c r="D17" s="246"/>
    </row>
    <row r="18" spans="2:5" ht="18.75" hidden="1" customHeight="1" x14ac:dyDescent="0.25">
      <c r="B18" s="247" t="s">
        <v>82</v>
      </c>
      <c r="C18" s="248"/>
      <c r="D18" s="106" t="e">
        <f>D7+D16</f>
        <v>#REF!</v>
      </c>
    </row>
    <row r="19" spans="2:5" ht="18.75" hidden="1" customHeight="1" thickBot="1" x14ac:dyDescent="0.3">
      <c r="B19" s="249" t="s">
        <v>58</v>
      </c>
      <c r="C19" s="250"/>
      <c r="D19" s="111">
        <v>0.21</v>
      </c>
    </row>
    <row r="20" spans="2:5" ht="18.75" hidden="1" customHeight="1" x14ac:dyDescent="0.25">
      <c r="B20" s="251" t="s">
        <v>59</v>
      </c>
      <c r="C20" s="252"/>
      <c r="D20" s="110" t="e">
        <f>D18/(1-D19)</f>
        <v>#REF!</v>
      </c>
      <c r="E20" s="112" t="s">
        <v>63</v>
      </c>
    </row>
    <row r="21" spans="2:5" ht="18.75" hidden="1" customHeight="1" thickBot="1" x14ac:dyDescent="0.3">
      <c r="B21" s="242" t="s">
        <v>36</v>
      </c>
      <c r="C21" s="243"/>
      <c r="D21" s="107" t="e">
        <f>IF(D20=0,0,(D6+D15)/D20)</f>
        <v>#REF!</v>
      </c>
    </row>
    <row r="22" spans="2:5" ht="13.8" thickBot="1" x14ac:dyDescent="0.3"/>
    <row r="23" spans="2:5" ht="20.25" customHeight="1" thickBot="1" x14ac:dyDescent="0.3">
      <c r="B23" s="181" t="s">
        <v>109</v>
      </c>
      <c r="C23" s="231" t="e">
        <f>LOOKUP('Equipe 1'!C1,'Base Propostas'!A2:A23,'Base Propostas'!D2:D23)</f>
        <v>#N/A</v>
      </c>
      <c r="D23" s="232"/>
    </row>
    <row r="24" spans="2:5" ht="13.8" thickBot="1" x14ac:dyDescent="0.3">
      <c r="D24"/>
    </row>
    <row r="25" spans="2:5" ht="16.2" thickBot="1" x14ac:dyDescent="0.3">
      <c r="B25" s="233" t="s">
        <v>110</v>
      </c>
      <c r="C25" s="234"/>
      <c r="D25" s="235"/>
    </row>
    <row r="26" spans="2:5" x14ac:dyDescent="0.25">
      <c r="B26" s="177" t="s">
        <v>111</v>
      </c>
      <c r="C26" s="236" t="e">
        <f>C23*21%</f>
        <v>#N/A</v>
      </c>
      <c r="D26" s="237"/>
    </row>
    <row r="27" spans="2:5" x14ac:dyDescent="0.25">
      <c r="B27" s="178" t="s">
        <v>116</v>
      </c>
      <c r="C27" s="238" t="e">
        <f>'Insumos 1'!F49</f>
        <v>#N/A</v>
      </c>
      <c r="D27" s="239"/>
    </row>
    <row r="28" spans="2:5" x14ac:dyDescent="0.25">
      <c r="B28" s="178" t="s">
        <v>112</v>
      </c>
      <c r="C28" s="240">
        <f>'Equipe 1'!L40</f>
        <v>0</v>
      </c>
      <c r="D28" s="241"/>
    </row>
    <row r="29" spans="2:5" ht="13.8" thickBot="1" x14ac:dyDescent="0.3">
      <c r="B29" s="179" t="s">
        <v>113</v>
      </c>
      <c r="C29" s="225">
        <f>COUNT('Equipe 1'!I17:I39)*('Insumos 1'!$B$4/22*'Equipe 1'!$E$40)+COUNT('Equipe 1'!I17:I39)*('Insumos 1'!$B$4/22*'Equipe 1'!$F$40)+COUNT('Equipe 1'!J17:J39)*('Insumos 1'!$C$4/22*'Equipe 1'!$G$40)+COUNT('Equipe 1'!J17:J39)*('Insumos 1'!$C$4/22*'Equipe 1'!$H$40)</f>
        <v>0</v>
      </c>
      <c r="D29" s="226"/>
    </row>
    <row r="30" spans="2:5" ht="16.2" thickBot="1" x14ac:dyDescent="0.3">
      <c r="B30" s="180" t="s">
        <v>114</v>
      </c>
      <c r="C30" s="227" t="e">
        <f>SUM(C26:D29)</f>
        <v>#N/A</v>
      </c>
      <c r="D30" s="228"/>
    </row>
    <row r="31" spans="2:5" ht="13.8" thickBot="1" x14ac:dyDescent="0.3"/>
    <row r="32" spans="2:5" ht="16.2" thickBot="1" x14ac:dyDescent="0.3">
      <c r="B32" s="182" t="s">
        <v>115</v>
      </c>
      <c r="C32" s="229" t="e">
        <f>C23-C30</f>
        <v>#N/A</v>
      </c>
      <c r="D32" s="230"/>
    </row>
    <row r="33" spans="2:4" ht="16.2" thickBot="1" x14ac:dyDescent="0.3">
      <c r="B33" s="185" t="s">
        <v>121</v>
      </c>
      <c r="C33" s="259" t="e">
        <f>C32/C23</f>
        <v>#N/A</v>
      </c>
      <c r="D33" s="260"/>
    </row>
  </sheetData>
  <mergeCells count="35">
    <mergeCell ref="C33:D33"/>
    <mergeCell ref="B2:C2"/>
    <mergeCell ref="K2:L2"/>
    <mergeCell ref="B3:C3"/>
    <mergeCell ref="K3:L3"/>
    <mergeCell ref="B4:C4"/>
    <mergeCell ref="K4:L4"/>
    <mergeCell ref="B14:B15"/>
    <mergeCell ref="B5:B6"/>
    <mergeCell ref="K5:L5"/>
    <mergeCell ref="K6:L6"/>
    <mergeCell ref="B7:C7"/>
    <mergeCell ref="K7:K8"/>
    <mergeCell ref="B8:D8"/>
    <mergeCell ref="B10:C10"/>
    <mergeCell ref="B9:C9"/>
    <mergeCell ref="B11:C11"/>
    <mergeCell ref="K11:L11"/>
    <mergeCell ref="B13:C13"/>
    <mergeCell ref="K13:L13"/>
    <mergeCell ref="B12:C12"/>
    <mergeCell ref="B21:C21"/>
    <mergeCell ref="B16:C16"/>
    <mergeCell ref="B17:D17"/>
    <mergeCell ref="B18:C18"/>
    <mergeCell ref="B19:C19"/>
    <mergeCell ref="B20:C20"/>
    <mergeCell ref="C29:D29"/>
    <mergeCell ref="C30:D30"/>
    <mergeCell ref="C32:D32"/>
    <mergeCell ref="C23:D23"/>
    <mergeCell ref="B25:D25"/>
    <mergeCell ref="C26:D26"/>
    <mergeCell ref="C27:D27"/>
    <mergeCell ref="C28:D2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20C27-8AF3-4DCA-9278-D2DB405D64FB}">
  <dimension ref="A1:J336"/>
  <sheetViews>
    <sheetView workbookViewId="0">
      <selection activeCell="I10" sqref="I10"/>
    </sheetView>
  </sheetViews>
  <sheetFormatPr defaultColWidth="9.109375" defaultRowHeight="14.4" x14ac:dyDescent="0.3"/>
  <cols>
    <col min="1" max="1" width="10.33203125" style="188" customWidth="1"/>
    <col min="2" max="2" width="32.109375" style="188" bestFit="1" customWidth="1"/>
    <col min="3" max="3" width="54" style="188" bestFit="1" customWidth="1"/>
    <col min="4" max="4" width="10.33203125" style="188" customWidth="1"/>
    <col min="5" max="5" width="18.33203125" style="188" customWidth="1"/>
    <col min="6" max="6" width="11.44140625" style="188" bestFit="1" customWidth="1"/>
    <col min="7" max="7" width="10.33203125" style="188" customWidth="1"/>
    <col min="8" max="8" width="12" style="188" bestFit="1" customWidth="1"/>
    <col min="9" max="10" width="10.6640625" style="188" bestFit="1" customWidth="1"/>
    <col min="11" max="16384" width="9.109375" style="188"/>
  </cols>
  <sheetData>
    <row r="1" spans="1:10" x14ac:dyDescent="0.3">
      <c r="A1" s="188" t="s">
        <v>137</v>
      </c>
      <c r="B1" s="188" t="s">
        <v>138</v>
      </c>
      <c r="C1" s="188" t="s">
        <v>139</v>
      </c>
      <c r="D1" s="188" t="s">
        <v>140</v>
      </c>
      <c r="E1" s="188" t="s">
        <v>141</v>
      </c>
      <c r="F1" s="188" t="s">
        <v>142</v>
      </c>
      <c r="G1" s="188" t="s">
        <v>143</v>
      </c>
      <c r="H1" s="188" t="s">
        <v>212</v>
      </c>
      <c r="I1" s="188" t="s">
        <v>213</v>
      </c>
    </row>
    <row r="2" spans="1:10" x14ac:dyDescent="0.3">
      <c r="A2" s="188" t="s">
        <v>224</v>
      </c>
      <c r="B2" s="188" t="s">
        <v>225</v>
      </c>
      <c r="C2" s="188" t="s">
        <v>226</v>
      </c>
      <c r="D2" s="189" t="s">
        <v>227</v>
      </c>
      <c r="E2" s="189" t="s">
        <v>228</v>
      </c>
      <c r="F2" s="188" t="s">
        <v>229</v>
      </c>
      <c r="G2" s="188" t="s">
        <v>230</v>
      </c>
      <c r="H2" s="193" t="s">
        <v>231</v>
      </c>
      <c r="I2" s="194" t="s">
        <v>232</v>
      </c>
      <c r="J2" s="194"/>
    </row>
    <row r="3" spans="1:10" x14ac:dyDescent="0.3">
      <c r="A3" s="188" t="s">
        <v>144</v>
      </c>
      <c r="B3" s="188" t="s">
        <v>128</v>
      </c>
      <c r="C3" s="188" t="s">
        <v>145</v>
      </c>
      <c r="D3" s="189">
        <f>WEEKDAY(A3,2)</f>
        <v>2</v>
      </c>
      <c r="E3" s="189" t="str">
        <f>IF(D3=" "," ",(IF(D3=7,"domingo",IF(D3=6,"sábado",IF(D3=5,"sexta-feira",IF(D3=4,"quinta-feira",IF(D3=3,"quarta-feira",IF(D3=2,"terça-feira","segunda-feira"))))))))</f>
        <v>terça-feira</v>
      </c>
      <c r="F3" s="188" t="str">
        <f>LEFT(C3,11)</f>
        <v>Prop 025/20</v>
      </c>
      <c r="G3" s="188" t="str">
        <f>RIGHT(F3,6)</f>
        <v>025/20</v>
      </c>
      <c r="H3" s="193" t="str">
        <f t="shared" ref="H3:H66" si="0">TEXT(A3,"MM-AAAA")</f>
        <v>03-Tuesday</v>
      </c>
      <c r="I3" s="194">
        <v>44230</v>
      </c>
    </row>
    <row r="4" spans="1:10" x14ac:dyDescent="0.3">
      <c r="A4" s="188" t="s">
        <v>144</v>
      </c>
      <c r="B4" s="188" t="s">
        <v>39</v>
      </c>
      <c r="C4" s="188" t="s">
        <v>145</v>
      </c>
      <c r="D4" s="189">
        <f t="shared" ref="D4:D67" si="1">WEEKDAY(A4,2)</f>
        <v>2</v>
      </c>
      <c r="E4" s="189" t="str">
        <f t="shared" ref="E4:E67" si="2">IF(D4=" "," ",(IF(D4=7,"domingo",IF(D4=6,"sábado",IF(D4=5,"sexta-feira",IF(D4=4,"quinta-feira",IF(D4=3,"quarta-feira",IF(D4=2,"terça-feira","segunda-feira"))))))))</f>
        <v>terça-feira</v>
      </c>
      <c r="F4" s="188" t="str">
        <f t="shared" ref="F4:F67" si="3">LEFT(C4,11)</f>
        <v>Prop 025/20</v>
      </c>
      <c r="G4" s="188" t="str">
        <f t="shared" ref="G4:G67" si="4">RIGHT(F4,6)</f>
        <v>025/20</v>
      </c>
      <c r="H4" s="193" t="str">
        <f t="shared" si="0"/>
        <v>03-Tuesday</v>
      </c>
      <c r="I4" s="194">
        <v>44230</v>
      </c>
    </row>
    <row r="5" spans="1:10" x14ac:dyDescent="0.3">
      <c r="A5" s="188" t="s">
        <v>144</v>
      </c>
      <c r="B5" s="188" t="s">
        <v>126</v>
      </c>
      <c r="C5" s="188" t="s">
        <v>145</v>
      </c>
      <c r="D5" s="189">
        <f t="shared" si="1"/>
        <v>2</v>
      </c>
      <c r="E5" s="189" t="str">
        <f t="shared" si="2"/>
        <v>terça-feira</v>
      </c>
      <c r="F5" s="188" t="str">
        <f t="shared" si="3"/>
        <v>Prop 025/20</v>
      </c>
      <c r="G5" s="188" t="str">
        <f t="shared" si="4"/>
        <v>025/20</v>
      </c>
      <c r="H5" s="193" t="str">
        <f t="shared" si="0"/>
        <v>03-Tuesday</v>
      </c>
      <c r="I5" s="194">
        <v>44230</v>
      </c>
    </row>
    <row r="6" spans="1:10" x14ac:dyDescent="0.3">
      <c r="A6" s="188" t="s">
        <v>144</v>
      </c>
      <c r="B6" s="188" t="s">
        <v>122</v>
      </c>
      <c r="C6" s="188" t="s">
        <v>145</v>
      </c>
      <c r="D6" s="189">
        <f t="shared" si="1"/>
        <v>2</v>
      </c>
      <c r="E6" s="189" t="str">
        <f t="shared" si="2"/>
        <v>terça-feira</v>
      </c>
      <c r="F6" s="188" t="str">
        <f t="shared" si="3"/>
        <v>Prop 025/20</v>
      </c>
      <c r="G6" s="188" t="str">
        <f t="shared" si="4"/>
        <v>025/20</v>
      </c>
      <c r="H6" s="193" t="str">
        <f t="shared" si="0"/>
        <v>03-Tuesday</v>
      </c>
      <c r="I6" s="194">
        <v>44230</v>
      </c>
    </row>
    <row r="7" spans="1:10" x14ac:dyDescent="0.3">
      <c r="A7" s="188" t="s">
        <v>144</v>
      </c>
      <c r="B7" s="188" t="s">
        <v>131</v>
      </c>
      <c r="C7" s="188" t="s">
        <v>145</v>
      </c>
      <c r="D7" s="189">
        <f t="shared" si="1"/>
        <v>2</v>
      </c>
      <c r="E7" s="189" t="str">
        <f t="shared" si="2"/>
        <v>terça-feira</v>
      </c>
      <c r="F7" s="188" t="str">
        <f t="shared" si="3"/>
        <v>Prop 025/20</v>
      </c>
      <c r="G7" s="188" t="str">
        <f t="shared" si="4"/>
        <v>025/20</v>
      </c>
      <c r="H7" s="193" t="str">
        <f t="shared" si="0"/>
        <v>03-Tuesday</v>
      </c>
      <c r="I7" s="194">
        <v>44230</v>
      </c>
    </row>
    <row r="8" spans="1:10" x14ac:dyDescent="0.3">
      <c r="A8" s="188" t="s">
        <v>146</v>
      </c>
      <c r="B8" s="188" t="s">
        <v>128</v>
      </c>
      <c r="C8" s="188" t="s">
        <v>145</v>
      </c>
      <c r="D8" s="189">
        <f t="shared" si="1"/>
        <v>6</v>
      </c>
      <c r="E8" s="189" t="str">
        <f t="shared" si="2"/>
        <v>sábado</v>
      </c>
      <c r="F8" s="188" t="str">
        <f t="shared" si="3"/>
        <v>Prop 025/20</v>
      </c>
      <c r="G8" s="188" t="str">
        <f t="shared" si="4"/>
        <v>025/20</v>
      </c>
      <c r="H8" s="193" t="str">
        <f t="shared" si="0"/>
        <v>10-Saturday</v>
      </c>
      <c r="I8" s="194">
        <v>44237</v>
      </c>
    </row>
    <row r="9" spans="1:10" x14ac:dyDescent="0.3">
      <c r="A9" s="188" t="s">
        <v>146</v>
      </c>
      <c r="B9" s="188" t="s">
        <v>39</v>
      </c>
      <c r="C9" s="188" t="s">
        <v>145</v>
      </c>
      <c r="D9" s="189">
        <f t="shared" si="1"/>
        <v>6</v>
      </c>
      <c r="E9" s="189" t="str">
        <f t="shared" si="2"/>
        <v>sábado</v>
      </c>
      <c r="F9" s="188" t="str">
        <f t="shared" si="3"/>
        <v>Prop 025/20</v>
      </c>
      <c r="G9" s="188" t="str">
        <f t="shared" si="4"/>
        <v>025/20</v>
      </c>
      <c r="H9" s="193" t="str">
        <f t="shared" si="0"/>
        <v>10-Saturday</v>
      </c>
      <c r="I9" s="194">
        <v>44237</v>
      </c>
    </row>
    <row r="10" spans="1:10" x14ac:dyDescent="0.3">
      <c r="A10" s="188" t="s">
        <v>146</v>
      </c>
      <c r="B10" s="188" t="s">
        <v>126</v>
      </c>
      <c r="C10" s="188" t="s">
        <v>145</v>
      </c>
      <c r="D10" s="189">
        <f t="shared" si="1"/>
        <v>6</v>
      </c>
      <c r="E10" s="189" t="str">
        <f t="shared" si="2"/>
        <v>sábado</v>
      </c>
      <c r="F10" s="188" t="str">
        <f t="shared" si="3"/>
        <v>Prop 025/20</v>
      </c>
      <c r="G10" s="188" t="str">
        <f t="shared" si="4"/>
        <v>025/20</v>
      </c>
      <c r="H10" s="193" t="str">
        <f t="shared" si="0"/>
        <v>10-Saturday</v>
      </c>
      <c r="I10" s="194">
        <v>44237</v>
      </c>
    </row>
    <row r="11" spans="1:10" x14ac:dyDescent="0.3">
      <c r="A11" s="188" t="s">
        <v>146</v>
      </c>
      <c r="B11" s="188" t="s">
        <v>131</v>
      </c>
      <c r="C11" s="188" t="s">
        <v>145</v>
      </c>
      <c r="D11" s="189">
        <f t="shared" si="1"/>
        <v>6</v>
      </c>
      <c r="E11" s="189" t="str">
        <f t="shared" si="2"/>
        <v>sábado</v>
      </c>
      <c r="F11" s="188" t="str">
        <f t="shared" si="3"/>
        <v>Prop 025/20</v>
      </c>
      <c r="G11" s="188" t="str">
        <f t="shared" si="4"/>
        <v>025/20</v>
      </c>
      <c r="H11" s="193" t="str">
        <f t="shared" si="0"/>
        <v>10-Saturday</v>
      </c>
      <c r="I11" s="194">
        <v>44237</v>
      </c>
    </row>
    <row r="12" spans="1:10" x14ac:dyDescent="0.3">
      <c r="A12" s="188" t="s">
        <v>144</v>
      </c>
      <c r="B12" s="188" t="s">
        <v>107</v>
      </c>
      <c r="C12" s="188" t="s">
        <v>147</v>
      </c>
      <c r="D12" s="189">
        <f t="shared" si="1"/>
        <v>2</v>
      </c>
      <c r="E12" s="189" t="str">
        <f t="shared" si="2"/>
        <v>terça-feira</v>
      </c>
      <c r="F12" s="188" t="str">
        <f t="shared" si="3"/>
        <v>Prop 032/21</v>
      </c>
      <c r="G12" s="188" t="str">
        <f t="shared" si="4"/>
        <v>032/21</v>
      </c>
      <c r="H12" s="193" t="str">
        <f t="shared" si="0"/>
        <v>03-Tuesday</v>
      </c>
      <c r="I12" s="194">
        <v>44230</v>
      </c>
    </row>
    <row r="13" spans="1:10" x14ac:dyDescent="0.3">
      <c r="A13" s="188" t="s">
        <v>144</v>
      </c>
      <c r="B13" s="188" t="s">
        <v>129</v>
      </c>
      <c r="C13" s="188" t="s">
        <v>147</v>
      </c>
      <c r="D13" s="189">
        <f t="shared" si="1"/>
        <v>2</v>
      </c>
      <c r="E13" s="189" t="str">
        <f t="shared" si="2"/>
        <v>terça-feira</v>
      </c>
      <c r="F13" s="188" t="str">
        <f t="shared" si="3"/>
        <v>Prop 032/21</v>
      </c>
      <c r="G13" s="188" t="str">
        <f t="shared" si="4"/>
        <v>032/21</v>
      </c>
      <c r="H13" s="193" t="str">
        <f t="shared" si="0"/>
        <v>03-Tuesday</v>
      </c>
      <c r="I13" s="194">
        <v>44230</v>
      </c>
    </row>
    <row r="14" spans="1:10" x14ac:dyDescent="0.3">
      <c r="A14" s="188" t="s">
        <v>144</v>
      </c>
      <c r="B14" s="188" t="s">
        <v>106</v>
      </c>
      <c r="C14" s="188" t="s">
        <v>147</v>
      </c>
      <c r="D14" s="189">
        <f t="shared" si="1"/>
        <v>2</v>
      </c>
      <c r="E14" s="189" t="str">
        <f t="shared" si="2"/>
        <v>terça-feira</v>
      </c>
      <c r="F14" s="188" t="str">
        <f t="shared" si="3"/>
        <v>Prop 032/21</v>
      </c>
      <c r="G14" s="188" t="str">
        <f t="shared" si="4"/>
        <v>032/21</v>
      </c>
      <c r="H14" s="193" t="str">
        <f t="shared" si="0"/>
        <v>03-Tuesday</v>
      </c>
      <c r="I14" s="194">
        <v>44230</v>
      </c>
    </row>
    <row r="15" spans="1:10" x14ac:dyDescent="0.3">
      <c r="A15" s="188" t="s">
        <v>144</v>
      </c>
      <c r="B15" s="188" t="s">
        <v>127</v>
      </c>
      <c r="C15" s="188" t="s">
        <v>148</v>
      </c>
      <c r="D15" s="189">
        <f t="shared" si="1"/>
        <v>2</v>
      </c>
      <c r="E15" s="189" t="str">
        <f t="shared" si="2"/>
        <v>terça-feira</v>
      </c>
      <c r="F15" s="188" t="str">
        <f t="shared" si="3"/>
        <v>Prop 042/21</v>
      </c>
      <c r="G15" s="188" t="str">
        <f t="shared" si="4"/>
        <v>042/21</v>
      </c>
      <c r="H15" s="193" t="str">
        <f t="shared" si="0"/>
        <v>03-Tuesday</v>
      </c>
      <c r="I15" s="194">
        <v>44230</v>
      </c>
    </row>
    <row r="16" spans="1:10" x14ac:dyDescent="0.3">
      <c r="A16" s="188" t="s">
        <v>144</v>
      </c>
      <c r="B16" s="188" t="s">
        <v>41</v>
      </c>
      <c r="C16" s="188" t="s">
        <v>148</v>
      </c>
      <c r="D16" s="189">
        <f t="shared" si="1"/>
        <v>2</v>
      </c>
      <c r="E16" s="189" t="str">
        <f t="shared" si="2"/>
        <v>terça-feira</v>
      </c>
      <c r="F16" s="188" t="str">
        <f t="shared" si="3"/>
        <v>Prop 042/21</v>
      </c>
      <c r="G16" s="188" t="str">
        <f t="shared" si="4"/>
        <v>042/21</v>
      </c>
      <c r="H16" s="193" t="str">
        <f t="shared" si="0"/>
        <v>03-Tuesday</v>
      </c>
      <c r="I16" s="194">
        <v>44230</v>
      </c>
    </row>
    <row r="17" spans="1:9" x14ac:dyDescent="0.3">
      <c r="A17" s="188" t="s">
        <v>144</v>
      </c>
      <c r="B17" s="188" t="s">
        <v>130</v>
      </c>
      <c r="C17" s="188" t="s">
        <v>148</v>
      </c>
      <c r="D17" s="189">
        <f t="shared" si="1"/>
        <v>2</v>
      </c>
      <c r="E17" s="189" t="str">
        <f t="shared" si="2"/>
        <v>terça-feira</v>
      </c>
      <c r="F17" s="188" t="str">
        <f t="shared" si="3"/>
        <v>Prop 042/21</v>
      </c>
      <c r="G17" s="188" t="str">
        <f t="shared" si="4"/>
        <v>042/21</v>
      </c>
      <c r="H17" s="193" t="str">
        <f t="shared" si="0"/>
        <v>03-Tuesday</v>
      </c>
      <c r="I17" s="194">
        <v>44230</v>
      </c>
    </row>
    <row r="18" spans="1:9" x14ac:dyDescent="0.3">
      <c r="A18" s="188" t="s">
        <v>144</v>
      </c>
      <c r="B18" s="188" t="s">
        <v>108</v>
      </c>
      <c r="C18" s="188" t="s">
        <v>148</v>
      </c>
      <c r="D18" s="189">
        <f t="shared" si="1"/>
        <v>2</v>
      </c>
      <c r="E18" s="189" t="str">
        <f t="shared" si="2"/>
        <v>terça-feira</v>
      </c>
      <c r="F18" s="188" t="str">
        <f t="shared" si="3"/>
        <v>Prop 042/21</v>
      </c>
      <c r="G18" s="188" t="str">
        <f t="shared" si="4"/>
        <v>042/21</v>
      </c>
      <c r="H18" s="193" t="str">
        <f t="shared" si="0"/>
        <v>03-Tuesday</v>
      </c>
      <c r="I18" s="194">
        <v>44230</v>
      </c>
    </row>
    <row r="19" spans="1:9" x14ac:dyDescent="0.3">
      <c r="A19" s="188" t="s">
        <v>149</v>
      </c>
      <c r="B19" s="188" t="s">
        <v>41</v>
      </c>
      <c r="C19" s="188" t="s">
        <v>150</v>
      </c>
      <c r="D19" s="189" t="e">
        <f t="shared" si="1"/>
        <v>#VALUE!</v>
      </c>
      <c r="E19" s="189" t="e">
        <f t="shared" si="2"/>
        <v>#VALUE!</v>
      </c>
      <c r="F19" s="188" t="str">
        <f t="shared" si="3"/>
        <v>Prop 045/21</v>
      </c>
      <c r="G19" s="188" t="str">
        <f t="shared" si="4"/>
        <v>045/21</v>
      </c>
      <c r="H19" s="193" t="str">
        <f t="shared" si="0"/>
        <v>17/02/21</v>
      </c>
      <c r="I19" s="194">
        <v>44244</v>
      </c>
    </row>
    <row r="20" spans="1:9" x14ac:dyDescent="0.3">
      <c r="A20" s="188" t="s">
        <v>149</v>
      </c>
      <c r="B20" s="188" t="s">
        <v>108</v>
      </c>
      <c r="C20" s="188" t="s">
        <v>150</v>
      </c>
      <c r="D20" s="189" t="e">
        <f t="shared" si="1"/>
        <v>#VALUE!</v>
      </c>
      <c r="E20" s="189" t="e">
        <f t="shared" si="2"/>
        <v>#VALUE!</v>
      </c>
      <c r="F20" s="188" t="str">
        <f t="shared" si="3"/>
        <v>Prop 045/21</v>
      </c>
      <c r="G20" s="188" t="str">
        <f t="shared" si="4"/>
        <v>045/21</v>
      </c>
      <c r="H20" s="193" t="str">
        <f t="shared" si="0"/>
        <v>17/02/21</v>
      </c>
      <c r="I20" s="194">
        <v>44244</v>
      </c>
    </row>
    <row r="21" spans="1:9" x14ac:dyDescent="0.3">
      <c r="A21" s="188" t="s">
        <v>151</v>
      </c>
      <c r="B21" s="188" t="s">
        <v>41</v>
      </c>
      <c r="C21" s="188" t="s">
        <v>150</v>
      </c>
      <c r="D21" s="189" t="e">
        <f t="shared" si="1"/>
        <v>#VALUE!</v>
      </c>
      <c r="E21" s="189" t="e">
        <f t="shared" si="2"/>
        <v>#VALUE!</v>
      </c>
      <c r="F21" s="188" t="str">
        <f t="shared" si="3"/>
        <v>Prop 045/21</v>
      </c>
      <c r="G21" s="188" t="str">
        <f t="shared" si="4"/>
        <v>045/21</v>
      </c>
      <c r="H21" s="193" t="str">
        <f t="shared" si="0"/>
        <v>24/02/21</v>
      </c>
      <c r="I21" s="194">
        <v>44251</v>
      </c>
    </row>
    <row r="22" spans="1:9" x14ac:dyDescent="0.3">
      <c r="A22" s="188" t="s">
        <v>151</v>
      </c>
      <c r="B22" s="188" t="s">
        <v>39</v>
      </c>
      <c r="C22" s="188" t="s">
        <v>150</v>
      </c>
      <c r="D22" s="189" t="e">
        <f t="shared" si="1"/>
        <v>#VALUE!</v>
      </c>
      <c r="E22" s="189" t="e">
        <f t="shared" si="2"/>
        <v>#VALUE!</v>
      </c>
      <c r="F22" s="188" t="str">
        <f t="shared" si="3"/>
        <v>Prop 045/21</v>
      </c>
      <c r="G22" s="188" t="str">
        <f t="shared" si="4"/>
        <v>045/21</v>
      </c>
      <c r="H22" s="193" t="str">
        <f t="shared" si="0"/>
        <v>24/02/21</v>
      </c>
      <c r="I22" s="194">
        <v>44251</v>
      </c>
    </row>
    <row r="23" spans="1:9" x14ac:dyDescent="0.3">
      <c r="A23" s="188" t="s">
        <v>151</v>
      </c>
      <c r="B23" s="188" t="s">
        <v>130</v>
      </c>
      <c r="C23" s="188" t="s">
        <v>150</v>
      </c>
      <c r="D23" s="189" t="e">
        <f t="shared" si="1"/>
        <v>#VALUE!</v>
      </c>
      <c r="E23" s="189" t="e">
        <f t="shared" si="2"/>
        <v>#VALUE!</v>
      </c>
      <c r="F23" s="188" t="str">
        <f t="shared" si="3"/>
        <v>Prop 045/21</v>
      </c>
      <c r="G23" s="188" t="str">
        <f t="shared" si="4"/>
        <v>045/21</v>
      </c>
      <c r="H23" s="193" t="str">
        <f t="shared" si="0"/>
        <v>24/02/21</v>
      </c>
      <c r="I23" s="194">
        <v>44251</v>
      </c>
    </row>
    <row r="24" spans="1:9" x14ac:dyDescent="0.3">
      <c r="A24" s="188" t="s">
        <v>151</v>
      </c>
      <c r="B24" s="188" t="s">
        <v>108</v>
      </c>
      <c r="C24" s="188" t="s">
        <v>150</v>
      </c>
      <c r="D24" s="189" t="e">
        <f t="shared" si="1"/>
        <v>#VALUE!</v>
      </c>
      <c r="E24" s="189" t="e">
        <f t="shared" si="2"/>
        <v>#VALUE!</v>
      </c>
      <c r="F24" s="188" t="str">
        <f t="shared" si="3"/>
        <v>Prop 045/21</v>
      </c>
      <c r="G24" s="188" t="str">
        <f t="shared" si="4"/>
        <v>045/21</v>
      </c>
      <c r="H24" s="193" t="str">
        <f t="shared" si="0"/>
        <v>24/02/21</v>
      </c>
      <c r="I24" s="194">
        <v>44251</v>
      </c>
    </row>
    <row r="25" spans="1:9" x14ac:dyDescent="0.3">
      <c r="A25" s="188" t="s">
        <v>149</v>
      </c>
      <c r="B25" s="188" t="s">
        <v>131</v>
      </c>
      <c r="C25" s="188" t="s">
        <v>152</v>
      </c>
      <c r="D25" s="189" t="e">
        <f t="shared" si="1"/>
        <v>#VALUE!</v>
      </c>
      <c r="E25" s="189" t="e">
        <f t="shared" si="2"/>
        <v>#VALUE!</v>
      </c>
      <c r="F25" s="188" t="str">
        <f t="shared" si="3"/>
        <v>Prop 051/21</v>
      </c>
      <c r="G25" s="188" t="str">
        <f t="shared" si="4"/>
        <v>051/21</v>
      </c>
      <c r="H25" s="193" t="str">
        <f t="shared" si="0"/>
        <v>17/02/21</v>
      </c>
      <c r="I25" s="194">
        <v>44244</v>
      </c>
    </row>
    <row r="26" spans="1:9" x14ac:dyDescent="0.3">
      <c r="A26" s="188" t="s">
        <v>149</v>
      </c>
      <c r="B26" s="188" t="s">
        <v>128</v>
      </c>
      <c r="C26" s="188" t="s">
        <v>152</v>
      </c>
      <c r="D26" s="189" t="e">
        <f t="shared" si="1"/>
        <v>#VALUE!</v>
      </c>
      <c r="E26" s="189" t="e">
        <f t="shared" si="2"/>
        <v>#VALUE!</v>
      </c>
      <c r="F26" s="188" t="str">
        <f t="shared" si="3"/>
        <v>Prop 051/21</v>
      </c>
      <c r="G26" s="188" t="str">
        <f t="shared" si="4"/>
        <v>051/21</v>
      </c>
      <c r="H26" s="193" t="str">
        <f t="shared" si="0"/>
        <v>17/02/21</v>
      </c>
      <c r="I26" s="194">
        <v>44244</v>
      </c>
    </row>
    <row r="27" spans="1:9" x14ac:dyDescent="0.3">
      <c r="A27" s="188" t="s">
        <v>149</v>
      </c>
      <c r="B27" s="188" t="s">
        <v>126</v>
      </c>
      <c r="C27" s="188" t="s">
        <v>152</v>
      </c>
      <c r="D27" s="189" t="e">
        <f t="shared" si="1"/>
        <v>#VALUE!</v>
      </c>
      <c r="E27" s="189" t="e">
        <f t="shared" si="2"/>
        <v>#VALUE!</v>
      </c>
      <c r="F27" s="188" t="str">
        <f t="shared" si="3"/>
        <v>Prop 051/21</v>
      </c>
      <c r="G27" s="188" t="str">
        <f t="shared" si="4"/>
        <v>051/21</v>
      </c>
      <c r="H27" s="193" t="str">
        <f t="shared" si="0"/>
        <v>17/02/21</v>
      </c>
      <c r="I27" s="194">
        <v>44244</v>
      </c>
    </row>
    <row r="28" spans="1:9" x14ac:dyDescent="0.3">
      <c r="A28" s="188" t="s">
        <v>149</v>
      </c>
      <c r="B28" s="188" t="s">
        <v>122</v>
      </c>
      <c r="C28" s="188" t="s">
        <v>152</v>
      </c>
      <c r="D28" s="189" t="e">
        <f t="shared" si="1"/>
        <v>#VALUE!</v>
      </c>
      <c r="E28" s="189" t="e">
        <f t="shared" si="2"/>
        <v>#VALUE!</v>
      </c>
      <c r="F28" s="188" t="str">
        <f t="shared" si="3"/>
        <v>Prop 051/21</v>
      </c>
      <c r="G28" s="188" t="str">
        <f t="shared" si="4"/>
        <v>051/21</v>
      </c>
      <c r="H28" s="193" t="str">
        <f t="shared" si="0"/>
        <v>17/02/21</v>
      </c>
      <c r="I28" s="194">
        <v>44244</v>
      </c>
    </row>
    <row r="29" spans="1:9" x14ac:dyDescent="0.3">
      <c r="A29" s="188" t="s">
        <v>149</v>
      </c>
      <c r="B29" s="188" t="s">
        <v>132</v>
      </c>
      <c r="C29" s="188" t="s">
        <v>152</v>
      </c>
      <c r="D29" s="189" t="e">
        <f t="shared" si="1"/>
        <v>#VALUE!</v>
      </c>
      <c r="E29" s="189" t="e">
        <f t="shared" si="2"/>
        <v>#VALUE!</v>
      </c>
      <c r="F29" s="188" t="str">
        <f t="shared" si="3"/>
        <v>Prop 051/21</v>
      </c>
      <c r="G29" s="188" t="str">
        <f t="shared" si="4"/>
        <v>051/21</v>
      </c>
      <c r="H29" s="193" t="str">
        <f t="shared" si="0"/>
        <v>17/02/21</v>
      </c>
      <c r="I29" s="194">
        <v>44244</v>
      </c>
    </row>
    <row r="30" spans="1:9" x14ac:dyDescent="0.3">
      <c r="A30" s="188" t="s">
        <v>151</v>
      </c>
      <c r="B30" s="188" t="s">
        <v>128</v>
      </c>
      <c r="C30" s="188" t="s">
        <v>152</v>
      </c>
      <c r="D30" s="189" t="e">
        <f t="shared" si="1"/>
        <v>#VALUE!</v>
      </c>
      <c r="E30" s="189" t="e">
        <f t="shared" si="2"/>
        <v>#VALUE!</v>
      </c>
      <c r="F30" s="188" t="str">
        <f t="shared" si="3"/>
        <v>Prop 051/21</v>
      </c>
      <c r="G30" s="188" t="str">
        <f t="shared" si="4"/>
        <v>051/21</v>
      </c>
      <c r="H30" s="193" t="str">
        <f t="shared" si="0"/>
        <v>24/02/21</v>
      </c>
      <c r="I30" s="194">
        <v>44251</v>
      </c>
    </row>
    <row r="31" spans="1:9" x14ac:dyDescent="0.3">
      <c r="A31" s="188" t="s">
        <v>151</v>
      </c>
      <c r="B31" s="188" t="s">
        <v>122</v>
      </c>
      <c r="C31" s="188" t="s">
        <v>152</v>
      </c>
      <c r="D31" s="189" t="e">
        <f t="shared" si="1"/>
        <v>#VALUE!</v>
      </c>
      <c r="E31" s="189" t="e">
        <f t="shared" si="2"/>
        <v>#VALUE!</v>
      </c>
      <c r="F31" s="188" t="str">
        <f t="shared" si="3"/>
        <v>Prop 051/21</v>
      </c>
      <c r="G31" s="188" t="str">
        <f t="shared" si="4"/>
        <v>051/21</v>
      </c>
      <c r="H31" s="193" t="str">
        <f t="shared" si="0"/>
        <v>24/02/21</v>
      </c>
      <c r="I31" s="194">
        <v>44251</v>
      </c>
    </row>
    <row r="32" spans="1:9" x14ac:dyDescent="0.3">
      <c r="A32" s="188" t="s">
        <v>151</v>
      </c>
      <c r="B32" s="188" t="s">
        <v>131</v>
      </c>
      <c r="C32" s="188" t="s">
        <v>152</v>
      </c>
      <c r="D32" s="189" t="e">
        <f t="shared" si="1"/>
        <v>#VALUE!</v>
      </c>
      <c r="E32" s="189" t="e">
        <f t="shared" si="2"/>
        <v>#VALUE!</v>
      </c>
      <c r="F32" s="188" t="str">
        <f t="shared" si="3"/>
        <v>Prop 051/21</v>
      </c>
      <c r="G32" s="188" t="str">
        <f t="shared" si="4"/>
        <v>051/21</v>
      </c>
      <c r="H32" s="193" t="str">
        <f t="shared" si="0"/>
        <v>24/02/21</v>
      </c>
      <c r="I32" s="194">
        <v>44251</v>
      </c>
    </row>
    <row r="33" spans="1:9" x14ac:dyDescent="0.3">
      <c r="A33" s="188" t="s">
        <v>151</v>
      </c>
      <c r="B33" s="188" t="s">
        <v>132</v>
      </c>
      <c r="C33" s="188" t="s">
        <v>152</v>
      </c>
      <c r="D33" s="189" t="e">
        <f t="shared" si="1"/>
        <v>#VALUE!</v>
      </c>
      <c r="E33" s="189" t="e">
        <f t="shared" si="2"/>
        <v>#VALUE!</v>
      </c>
      <c r="F33" s="188" t="str">
        <f t="shared" si="3"/>
        <v>Prop 051/21</v>
      </c>
      <c r="G33" s="188" t="str">
        <f t="shared" si="4"/>
        <v>051/21</v>
      </c>
      <c r="H33" s="193" t="str">
        <f t="shared" si="0"/>
        <v>24/02/21</v>
      </c>
      <c r="I33" s="194">
        <v>44251</v>
      </c>
    </row>
    <row r="34" spans="1:9" x14ac:dyDescent="0.3">
      <c r="A34" s="188" t="s">
        <v>146</v>
      </c>
      <c r="B34" s="188" t="s">
        <v>68</v>
      </c>
      <c r="C34" s="188" t="s">
        <v>153</v>
      </c>
      <c r="D34" s="189">
        <f t="shared" si="1"/>
        <v>6</v>
      </c>
      <c r="E34" s="189" t="str">
        <f t="shared" si="2"/>
        <v>sábado</v>
      </c>
      <c r="F34" s="188" t="str">
        <f t="shared" si="3"/>
        <v>Prop 053/21</v>
      </c>
      <c r="G34" s="188" t="str">
        <f t="shared" si="4"/>
        <v>053/21</v>
      </c>
      <c r="H34" s="193" t="str">
        <f t="shared" si="0"/>
        <v>10-Saturday</v>
      </c>
      <c r="I34" s="194">
        <v>44237</v>
      </c>
    </row>
    <row r="35" spans="1:9" x14ac:dyDescent="0.3">
      <c r="A35" s="188" t="s">
        <v>149</v>
      </c>
      <c r="B35" s="188" t="s">
        <v>68</v>
      </c>
      <c r="C35" s="188" t="s">
        <v>153</v>
      </c>
      <c r="D35" s="189" t="e">
        <f t="shared" si="1"/>
        <v>#VALUE!</v>
      </c>
      <c r="E35" s="189" t="e">
        <f t="shared" si="2"/>
        <v>#VALUE!</v>
      </c>
      <c r="F35" s="188" t="str">
        <f t="shared" si="3"/>
        <v>Prop 053/21</v>
      </c>
      <c r="G35" s="188" t="str">
        <f t="shared" si="4"/>
        <v>053/21</v>
      </c>
      <c r="H35" s="193" t="str">
        <f t="shared" si="0"/>
        <v>17/02/21</v>
      </c>
      <c r="I35" s="194">
        <v>44244</v>
      </c>
    </row>
    <row r="36" spans="1:9" x14ac:dyDescent="0.3">
      <c r="A36" s="188" t="s">
        <v>146</v>
      </c>
      <c r="B36" s="188" t="s">
        <v>107</v>
      </c>
      <c r="C36" s="188" t="s">
        <v>154</v>
      </c>
      <c r="D36" s="189">
        <f t="shared" si="1"/>
        <v>6</v>
      </c>
      <c r="E36" s="189" t="str">
        <f t="shared" si="2"/>
        <v>sábado</v>
      </c>
      <c r="F36" s="188" t="str">
        <f t="shared" si="3"/>
        <v>Prop 112/20</v>
      </c>
      <c r="G36" s="188" t="str">
        <f t="shared" si="4"/>
        <v>112/20</v>
      </c>
      <c r="H36" s="193" t="str">
        <f t="shared" si="0"/>
        <v>10-Saturday</v>
      </c>
      <c r="I36" s="194">
        <v>44237</v>
      </c>
    </row>
    <row r="37" spans="1:9" x14ac:dyDescent="0.3">
      <c r="A37" s="188" t="s">
        <v>146</v>
      </c>
      <c r="B37" s="188" t="s">
        <v>106</v>
      </c>
      <c r="C37" s="188" t="s">
        <v>154</v>
      </c>
      <c r="D37" s="189">
        <f t="shared" si="1"/>
        <v>6</v>
      </c>
      <c r="E37" s="189" t="str">
        <f t="shared" si="2"/>
        <v>sábado</v>
      </c>
      <c r="F37" s="188" t="str">
        <f t="shared" si="3"/>
        <v>Prop 112/20</v>
      </c>
      <c r="G37" s="188" t="str">
        <f t="shared" si="4"/>
        <v>112/20</v>
      </c>
      <c r="H37" s="193" t="str">
        <f t="shared" si="0"/>
        <v>10-Saturday</v>
      </c>
      <c r="I37" s="194">
        <v>44237</v>
      </c>
    </row>
    <row r="38" spans="1:9" x14ac:dyDescent="0.3">
      <c r="A38" s="188" t="s">
        <v>149</v>
      </c>
      <c r="B38" s="188" t="s">
        <v>107</v>
      </c>
      <c r="C38" s="188" t="s">
        <v>154</v>
      </c>
      <c r="D38" s="189" t="e">
        <f t="shared" si="1"/>
        <v>#VALUE!</v>
      </c>
      <c r="E38" s="189" t="e">
        <f t="shared" si="2"/>
        <v>#VALUE!</v>
      </c>
      <c r="F38" s="188" t="str">
        <f t="shared" si="3"/>
        <v>Prop 112/20</v>
      </c>
      <c r="G38" s="188" t="str">
        <f t="shared" si="4"/>
        <v>112/20</v>
      </c>
      <c r="H38" s="193" t="str">
        <f t="shared" si="0"/>
        <v>17/02/21</v>
      </c>
      <c r="I38" s="194">
        <v>44244</v>
      </c>
    </row>
    <row r="39" spans="1:9" x14ac:dyDescent="0.3">
      <c r="A39" s="188" t="s">
        <v>149</v>
      </c>
      <c r="B39" s="188" t="s">
        <v>106</v>
      </c>
      <c r="C39" s="188" t="s">
        <v>154</v>
      </c>
      <c r="D39" s="189" t="e">
        <f t="shared" si="1"/>
        <v>#VALUE!</v>
      </c>
      <c r="E39" s="189" t="e">
        <f t="shared" si="2"/>
        <v>#VALUE!</v>
      </c>
      <c r="F39" s="188" t="str">
        <f t="shared" si="3"/>
        <v>Prop 112/20</v>
      </c>
      <c r="G39" s="188" t="str">
        <f t="shared" si="4"/>
        <v>112/20</v>
      </c>
      <c r="H39" s="193" t="str">
        <f t="shared" si="0"/>
        <v>17/02/21</v>
      </c>
      <c r="I39" s="194">
        <v>44244</v>
      </c>
    </row>
    <row r="40" spans="1:9" x14ac:dyDescent="0.3">
      <c r="A40" s="188" t="s">
        <v>151</v>
      </c>
      <c r="B40" s="188" t="s">
        <v>107</v>
      </c>
      <c r="C40" s="188" t="s">
        <v>154</v>
      </c>
      <c r="D40" s="189" t="e">
        <f t="shared" si="1"/>
        <v>#VALUE!</v>
      </c>
      <c r="E40" s="189" t="e">
        <f t="shared" si="2"/>
        <v>#VALUE!</v>
      </c>
      <c r="F40" s="188" t="str">
        <f t="shared" si="3"/>
        <v>Prop 112/20</v>
      </c>
      <c r="G40" s="188" t="str">
        <f t="shared" si="4"/>
        <v>112/20</v>
      </c>
      <c r="H40" s="193" t="str">
        <f t="shared" si="0"/>
        <v>24/02/21</v>
      </c>
      <c r="I40" s="194">
        <v>44251</v>
      </c>
    </row>
    <row r="41" spans="1:9" x14ac:dyDescent="0.3">
      <c r="A41" s="188" t="s">
        <v>151</v>
      </c>
      <c r="B41" s="188" t="s">
        <v>69</v>
      </c>
      <c r="C41" s="188" t="s">
        <v>154</v>
      </c>
      <c r="D41" s="189" t="e">
        <f t="shared" si="1"/>
        <v>#VALUE!</v>
      </c>
      <c r="E41" s="189" t="e">
        <f t="shared" si="2"/>
        <v>#VALUE!</v>
      </c>
      <c r="F41" s="188" t="str">
        <f t="shared" si="3"/>
        <v>Prop 112/20</v>
      </c>
      <c r="G41" s="188" t="str">
        <f t="shared" si="4"/>
        <v>112/20</v>
      </c>
      <c r="H41" s="193" t="str">
        <f t="shared" si="0"/>
        <v>24/02/21</v>
      </c>
      <c r="I41" s="194">
        <v>44251</v>
      </c>
    </row>
    <row r="42" spans="1:9" x14ac:dyDescent="0.3">
      <c r="A42" s="188" t="s">
        <v>151</v>
      </c>
      <c r="B42" s="188" t="s">
        <v>106</v>
      </c>
      <c r="C42" s="188" t="s">
        <v>154</v>
      </c>
      <c r="D42" s="189" t="e">
        <f t="shared" si="1"/>
        <v>#VALUE!</v>
      </c>
      <c r="E42" s="189" t="e">
        <f t="shared" si="2"/>
        <v>#VALUE!</v>
      </c>
      <c r="F42" s="188" t="str">
        <f t="shared" si="3"/>
        <v>Prop 112/20</v>
      </c>
      <c r="G42" s="188" t="str">
        <f t="shared" si="4"/>
        <v>112/20</v>
      </c>
      <c r="H42" s="193" t="str">
        <f t="shared" si="0"/>
        <v>24/02/21</v>
      </c>
      <c r="I42" s="194">
        <v>44251</v>
      </c>
    </row>
    <row r="43" spans="1:9" x14ac:dyDescent="0.3">
      <c r="A43" s="188" t="s">
        <v>151</v>
      </c>
      <c r="B43" s="188" t="s">
        <v>127</v>
      </c>
      <c r="C43" s="188" t="s">
        <v>155</v>
      </c>
      <c r="D43" s="189" t="e">
        <f t="shared" si="1"/>
        <v>#VALUE!</v>
      </c>
      <c r="E43" s="189" t="e">
        <f t="shared" si="2"/>
        <v>#VALUE!</v>
      </c>
      <c r="F43" s="188" t="str">
        <f t="shared" si="3"/>
        <v>Prop 183/20</v>
      </c>
      <c r="G43" s="188" t="str">
        <f t="shared" si="4"/>
        <v>183/20</v>
      </c>
      <c r="H43" s="193" t="str">
        <f t="shared" si="0"/>
        <v>24/02/21</v>
      </c>
      <c r="I43" s="194">
        <v>44251</v>
      </c>
    </row>
    <row r="44" spans="1:9" x14ac:dyDescent="0.3">
      <c r="A44" s="188" t="s">
        <v>151</v>
      </c>
      <c r="B44" s="188" t="s">
        <v>129</v>
      </c>
      <c r="C44" s="188" t="s">
        <v>155</v>
      </c>
      <c r="D44" s="189" t="e">
        <f t="shared" si="1"/>
        <v>#VALUE!</v>
      </c>
      <c r="E44" s="189" t="e">
        <f t="shared" si="2"/>
        <v>#VALUE!</v>
      </c>
      <c r="F44" s="188" t="str">
        <f t="shared" si="3"/>
        <v>Prop 183/20</v>
      </c>
      <c r="G44" s="188" t="str">
        <f t="shared" si="4"/>
        <v>183/20</v>
      </c>
      <c r="H44" s="193" t="str">
        <f t="shared" si="0"/>
        <v>24/02/21</v>
      </c>
      <c r="I44" s="194">
        <v>44251</v>
      </c>
    </row>
    <row r="45" spans="1:9" x14ac:dyDescent="0.3">
      <c r="A45" s="188" t="s">
        <v>151</v>
      </c>
      <c r="B45" s="188" t="s">
        <v>68</v>
      </c>
      <c r="C45" s="188" t="s">
        <v>155</v>
      </c>
      <c r="D45" s="189" t="e">
        <f t="shared" si="1"/>
        <v>#VALUE!</v>
      </c>
      <c r="E45" s="189" t="e">
        <f t="shared" si="2"/>
        <v>#VALUE!</v>
      </c>
      <c r="F45" s="188" t="str">
        <f t="shared" si="3"/>
        <v>Prop 183/20</v>
      </c>
      <c r="G45" s="188" t="str">
        <f t="shared" si="4"/>
        <v>183/20</v>
      </c>
      <c r="H45" s="193" t="str">
        <f t="shared" si="0"/>
        <v>24/02/21</v>
      </c>
      <c r="I45" s="194">
        <v>44251</v>
      </c>
    </row>
    <row r="46" spans="1:9" x14ac:dyDescent="0.3">
      <c r="A46" s="188" t="s">
        <v>151</v>
      </c>
      <c r="B46" s="188" t="s">
        <v>105</v>
      </c>
      <c r="C46" s="188" t="s">
        <v>155</v>
      </c>
      <c r="D46" s="189" t="e">
        <f t="shared" si="1"/>
        <v>#VALUE!</v>
      </c>
      <c r="E46" s="189" t="e">
        <f t="shared" si="2"/>
        <v>#VALUE!</v>
      </c>
      <c r="F46" s="188" t="str">
        <f t="shared" si="3"/>
        <v>Prop 183/20</v>
      </c>
      <c r="G46" s="188" t="str">
        <f t="shared" si="4"/>
        <v>183/20</v>
      </c>
      <c r="H46" s="193" t="str">
        <f t="shared" si="0"/>
        <v>24/02/21</v>
      </c>
      <c r="I46" s="194">
        <v>44251</v>
      </c>
    </row>
    <row r="47" spans="1:9" x14ac:dyDescent="0.3">
      <c r="A47" s="188" t="s">
        <v>144</v>
      </c>
      <c r="B47" s="188" t="s">
        <v>68</v>
      </c>
      <c r="C47" s="188" t="s">
        <v>156</v>
      </c>
      <c r="D47" s="189">
        <f t="shared" si="1"/>
        <v>2</v>
      </c>
      <c r="E47" s="189" t="str">
        <f t="shared" si="2"/>
        <v>terça-feira</v>
      </c>
      <c r="F47" s="188" t="str">
        <f t="shared" si="3"/>
        <v>Prop 197/18</v>
      </c>
      <c r="G47" s="188" t="str">
        <f t="shared" si="4"/>
        <v>197/18</v>
      </c>
      <c r="H47" s="193" t="str">
        <f t="shared" si="0"/>
        <v>03-Tuesday</v>
      </c>
      <c r="I47" s="194">
        <v>44230</v>
      </c>
    </row>
    <row r="48" spans="1:9" x14ac:dyDescent="0.3">
      <c r="A48" s="188" t="s">
        <v>144</v>
      </c>
      <c r="B48" s="188" t="s">
        <v>69</v>
      </c>
      <c r="C48" s="188" t="s">
        <v>156</v>
      </c>
      <c r="D48" s="189">
        <f t="shared" si="1"/>
        <v>2</v>
      </c>
      <c r="E48" s="189" t="str">
        <f t="shared" si="2"/>
        <v>terça-feira</v>
      </c>
      <c r="F48" s="188" t="str">
        <f t="shared" si="3"/>
        <v>Prop 197/18</v>
      </c>
      <c r="G48" s="188" t="str">
        <f t="shared" si="4"/>
        <v>197/18</v>
      </c>
      <c r="H48" s="193" t="str">
        <f t="shared" si="0"/>
        <v>03-Tuesday</v>
      </c>
      <c r="I48" s="194">
        <v>44230</v>
      </c>
    </row>
    <row r="49" spans="1:9" x14ac:dyDescent="0.3">
      <c r="A49" s="188" t="s">
        <v>144</v>
      </c>
      <c r="B49" s="188" t="s">
        <v>105</v>
      </c>
      <c r="C49" s="188" t="s">
        <v>156</v>
      </c>
      <c r="D49" s="189">
        <f t="shared" si="1"/>
        <v>2</v>
      </c>
      <c r="E49" s="189" t="str">
        <f t="shared" si="2"/>
        <v>terça-feira</v>
      </c>
      <c r="F49" s="188" t="str">
        <f t="shared" si="3"/>
        <v>Prop 197/18</v>
      </c>
      <c r="G49" s="188" t="str">
        <f t="shared" si="4"/>
        <v>197/18</v>
      </c>
      <c r="H49" s="193" t="str">
        <f t="shared" si="0"/>
        <v>03-Tuesday</v>
      </c>
      <c r="I49" s="194">
        <v>44230</v>
      </c>
    </row>
    <row r="50" spans="1:9" x14ac:dyDescent="0.3">
      <c r="A50" s="188" t="s">
        <v>144</v>
      </c>
      <c r="B50" s="188" t="s">
        <v>132</v>
      </c>
      <c r="C50" s="188" t="s">
        <v>156</v>
      </c>
      <c r="D50" s="189">
        <f t="shared" si="1"/>
        <v>2</v>
      </c>
      <c r="E50" s="189" t="str">
        <f t="shared" si="2"/>
        <v>terça-feira</v>
      </c>
      <c r="F50" s="188" t="str">
        <f t="shared" si="3"/>
        <v>Prop 197/18</v>
      </c>
      <c r="G50" s="188" t="str">
        <f t="shared" si="4"/>
        <v>197/18</v>
      </c>
      <c r="H50" s="193" t="str">
        <f t="shared" si="0"/>
        <v>03-Tuesday</v>
      </c>
      <c r="I50" s="194">
        <v>44230</v>
      </c>
    </row>
    <row r="51" spans="1:9" x14ac:dyDescent="0.3">
      <c r="A51" s="188" t="s">
        <v>146</v>
      </c>
      <c r="B51" s="188" t="s">
        <v>69</v>
      </c>
      <c r="C51" s="188" t="s">
        <v>156</v>
      </c>
      <c r="D51" s="189">
        <f t="shared" si="1"/>
        <v>6</v>
      </c>
      <c r="E51" s="189" t="str">
        <f t="shared" si="2"/>
        <v>sábado</v>
      </c>
      <c r="F51" s="188" t="str">
        <f t="shared" si="3"/>
        <v>Prop 197/18</v>
      </c>
      <c r="G51" s="188" t="str">
        <f t="shared" si="4"/>
        <v>197/18</v>
      </c>
      <c r="H51" s="193" t="str">
        <f t="shared" si="0"/>
        <v>10-Saturday</v>
      </c>
      <c r="I51" s="194">
        <v>44237</v>
      </c>
    </row>
    <row r="52" spans="1:9" x14ac:dyDescent="0.3">
      <c r="A52" s="188" t="s">
        <v>146</v>
      </c>
      <c r="B52" s="188" t="s">
        <v>105</v>
      </c>
      <c r="C52" s="188" t="s">
        <v>156</v>
      </c>
      <c r="D52" s="189">
        <f t="shared" si="1"/>
        <v>6</v>
      </c>
      <c r="E52" s="189" t="str">
        <f t="shared" si="2"/>
        <v>sábado</v>
      </c>
      <c r="F52" s="188" t="str">
        <f t="shared" si="3"/>
        <v>Prop 197/18</v>
      </c>
      <c r="G52" s="188" t="str">
        <f t="shared" si="4"/>
        <v>197/18</v>
      </c>
      <c r="H52" s="193" t="str">
        <f t="shared" si="0"/>
        <v>10-Saturday</v>
      </c>
      <c r="I52" s="194">
        <v>44237</v>
      </c>
    </row>
    <row r="53" spans="1:9" x14ac:dyDescent="0.3">
      <c r="A53" s="188" t="s">
        <v>146</v>
      </c>
      <c r="B53" s="188" t="s">
        <v>132</v>
      </c>
      <c r="C53" s="188" t="s">
        <v>156</v>
      </c>
      <c r="D53" s="189">
        <f t="shared" si="1"/>
        <v>6</v>
      </c>
      <c r="E53" s="189" t="str">
        <f t="shared" si="2"/>
        <v>sábado</v>
      </c>
      <c r="F53" s="188" t="str">
        <f t="shared" si="3"/>
        <v>Prop 197/18</v>
      </c>
      <c r="G53" s="188" t="str">
        <f t="shared" si="4"/>
        <v>197/18</v>
      </c>
      <c r="H53" s="193" t="str">
        <f t="shared" si="0"/>
        <v>10-Saturday</v>
      </c>
      <c r="I53" s="194">
        <v>44237</v>
      </c>
    </row>
    <row r="54" spans="1:9" x14ac:dyDescent="0.3">
      <c r="A54" s="188" t="s">
        <v>149</v>
      </c>
      <c r="B54" s="188" t="s">
        <v>69</v>
      </c>
      <c r="C54" s="188" t="s">
        <v>156</v>
      </c>
      <c r="D54" s="189" t="e">
        <f t="shared" si="1"/>
        <v>#VALUE!</v>
      </c>
      <c r="E54" s="189" t="e">
        <f t="shared" si="2"/>
        <v>#VALUE!</v>
      </c>
      <c r="F54" s="188" t="str">
        <f t="shared" si="3"/>
        <v>Prop 197/18</v>
      </c>
      <c r="G54" s="188" t="str">
        <f t="shared" si="4"/>
        <v>197/18</v>
      </c>
      <c r="H54" s="193" t="str">
        <f t="shared" si="0"/>
        <v>17/02/21</v>
      </c>
      <c r="I54" s="194">
        <v>44244</v>
      </c>
    </row>
    <row r="55" spans="1:9" x14ac:dyDescent="0.3">
      <c r="A55" s="188" t="s">
        <v>149</v>
      </c>
      <c r="B55" s="188" t="s">
        <v>105</v>
      </c>
      <c r="C55" s="188" t="s">
        <v>156</v>
      </c>
      <c r="D55" s="189" t="e">
        <f t="shared" si="1"/>
        <v>#VALUE!</v>
      </c>
      <c r="E55" s="189" t="e">
        <f t="shared" si="2"/>
        <v>#VALUE!</v>
      </c>
      <c r="F55" s="188" t="str">
        <f t="shared" si="3"/>
        <v>Prop 197/18</v>
      </c>
      <c r="G55" s="188" t="str">
        <f t="shared" si="4"/>
        <v>197/18</v>
      </c>
      <c r="H55" s="193" t="str">
        <f t="shared" si="0"/>
        <v>17/02/21</v>
      </c>
      <c r="I55" s="194">
        <v>44244</v>
      </c>
    </row>
    <row r="56" spans="1:9" x14ac:dyDescent="0.3">
      <c r="A56" s="188" t="s">
        <v>149</v>
      </c>
      <c r="B56" s="188" t="s">
        <v>39</v>
      </c>
      <c r="C56" s="188" t="s">
        <v>156</v>
      </c>
      <c r="D56" s="189" t="e">
        <f t="shared" si="1"/>
        <v>#VALUE!</v>
      </c>
      <c r="E56" s="189" t="e">
        <f t="shared" si="2"/>
        <v>#VALUE!</v>
      </c>
      <c r="F56" s="188" t="str">
        <f t="shared" si="3"/>
        <v>Prop 197/18</v>
      </c>
      <c r="G56" s="188" t="str">
        <f t="shared" si="4"/>
        <v>197/18</v>
      </c>
      <c r="H56" s="193" t="str">
        <f t="shared" si="0"/>
        <v>17/02/21</v>
      </c>
      <c r="I56" s="194">
        <v>44244</v>
      </c>
    </row>
    <row r="57" spans="1:9" x14ac:dyDescent="0.3">
      <c r="A57" s="188" t="s">
        <v>146</v>
      </c>
      <c r="B57" s="188" t="s">
        <v>127</v>
      </c>
      <c r="C57" s="188" t="s">
        <v>157</v>
      </c>
      <c r="D57" s="189">
        <f t="shared" si="1"/>
        <v>6</v>
      </c>
      <c r="E57" s="189" t="str">
        <f t="shared" si="2"/>
        <v>sábado</v>
      </c>
      <c r="F57" s="188" t="str">
        <f t="shared" si="3"/>
        <v>Prop 267/20</v>
      </c>
      <c r="G57" s="188" t="str">
        <f t="shared" si="4"/>
        <v>267/20</v>
      </c>
      <c r="H57" s="193" t="str">
        <f t="shared" si="0"/>
        <v>10-Saturday</v>
      </c>
      <c r="I57" s="194">
        <v>44237</v>
      </c>
    </row>
    <row r="58" spans="1:9" x14ac:dyDescent="0.3">
      <c r="A58" s="188" t="s">
        <v>146</v>
      </c>
      <c r="B58" s="188" t="s">
        <v>122</v>
      </c>
      <c r="C58" s="188" t="s">
        <v>157</v>
      </c>
      <c r="D58" s="189">
        <f t="shared" si="1"/>
        <v>6</v>
      </c>
      <c r="E58" s="189" t="str">
        <f t="shared" si="2"/>
        <v>sábado</v>
      </c>
      <c r="F58" s="188" t="str">
        <f t="shared" si="3"/>
        <v>Prop 267/20</v>
      </c>
      <c r="G58" s="188" t="str">
        <f t="shared" si="4"/>
        <v>267/20</v>
      </c>
      <c r="H58" s="193" t="str">
        <f t="shared" si="0"/>
        <v>10-Saturday</v>
      </c>
      <c r="I58" s="194">
        <v>44237</v>
      </c>
    </row>
    <row r="59" spans="1:9" x14ac:dyDescent="0.3">
      <c r="A59" s="188" t="s">
        <v>146</v>
      </c>
      <c r="B59" s="188" t="s">
        <v>129</v>
      </c>
      <c r="C59" s="188" t="s">
        <v>157</v>
      </c>
      <c r="D59" s="189">
        <f t="shared" si="1"/>
        <v>6</v>
      </c>
      <c r="E59" s="189" t="str">
        <f t="shared" si="2"/>
        <v>sábado</v>
      </c>
      <c r="F59" s="188" t="str">
        <f t="shared" si="3"/>
        <v>Prop 267/20</v>
      </c>
      <c r="G59" s="188" t="str">
        <f t="shared" si="4"/>
        <v>267/20</v>
      </c>
      <c r="H59" s="193" t="str">
        <f t="shared" si="0"/>
        <v>10-Saturday</v>
      </c>
      <c r="I59" s="194">
        <v>44237</v>
      </c>
    </row>
    <row r="60" spans="1:9" x14ac:dyDescent="0.3">
      <c r="A60" s="188" t="s">
        <v>146</v>
      </c>
      <c r="B60" s="188" t="s">
        <v>130</v>
      </c>
      <c r="C60" s="188" t="s">
        <v>157</v>
      </c>
      <c r="D60" s="189">
        <f t="shared" si="1"/>
        <v>6</v>
      </c>
      <c r="E60" s="189" t="str">
        <f t="shared" si="2"/>
        <v>sábado</v>
      </c>
      <c r="F60" s="188" t="str">
        <f t="shared" si="3"/>
        <v>Prop 267/20</v>
      </c>
      <c r="G60" s="188" t="str">
        <f t="shared" si="4"/>
        <v>267/20</v>
      </c>
      <c r="H60" s="193" t="str">
        <f t="shared" si="0"/>
        <v>10-Saturday</v>
      </c>
      <c r="I60" s="194">
        <v>44237</v>
      </c>
    </row>
    <row r="61" spans="1:9" x14ac:dyDescent="0.3">
      <c r="A61" s="188" t="s">
        <v>149</v>
      </c>
      <c r="B61" s="188" t="s">
        <v>127</v>
      </c>
      <c r="C61" s="188" t="s">
        <v>157</v>
      </c>
      <c r="D61" s="189" t="e">
        <f t="shared" si="1"/>
        <v>#VALUE!</v>
      </c>
      <c r="E61" s="189" t="e">
        <f t="shared" si="2"/>
        <v>#VALUE!</v>
      </c>
      <c r="F61" s="188" t="str">
        <f t="shared" si="3"/>
        <v>Prop 267/20</v>
      </c>
      <c r="G61" s="188" t="str">
        <f t="shared" si="4"/>
        <v>267/20</v>
      </c>
      <c r="H61" s="193" t="str">
        <f t="shared" si="0"/>
        <v>17/02/21</v>
      </c>
      <c r="I61" s="194">
        <v>44244</v>
      </c>
    </row>
    <row r="62" spans="1:9" x14ac:dyDescent="0.3">
      <c r="A62" s="188" t="s">
        <v>149</v>
      </c>
      <c r="B62" s="188" t="s">
        <v>129</v>
      </c>
      <c r="C62" s="188" t="s">
        <v>157</v>
      </c>
      <c r="D62" s="189" t="e">
        <f t="shared" si="1"/>
        <v>#VALUE!</v>
      </c>
      <c r="E62" s="189" t="e">
        <f t="shared" si="2"/>
        <v>#VALUE!</v>
      </c>
      <c r="F62" s="188" t="str">
        <f t="shared" si="3"/>
        <v>Prop 267/20</v>
      </c>
      <c r="G62" s="188" t="str">
        <f t="shared" si="4"/>
        <v>267/20</v>
      </c>
      <c r="H62" s="193" t="str">
        <f t="shared" si="0"/>
        <v>17/02/21</v>
      </c>
      <c r="I62" s="194">
        <v>44244</v>
      </c>
    </row>
    <row r="63" spans="1:9" x14ac:dyDescent="0.3">
      <c r="A63" s="188" t="s">
        <v>149</v>
      </c>
      <c r="B63" s="188" t="s">
        <v>130</v>
      </c>
      <c r="C63" s="188" t="s">
        <v>157</v>
      </c>
      <c r="D63" s="189" t="e">
        <f t="shared" si="1"/>
        <v>#VALUE!</v>
      </c>
      <c r="E63" s="189" t="e">
        <f t="shared" si="2"/>
        <v>#VALUE!</v>
      </c>
      <c r="F63" s="188" t="str">
        <f t="shared" si="3"/>
        <v>Prop 267/20</v>
      </c>
      <c r="G63" s="188" t="str">
        <f t="shared" si="4"/>
        <v>267/20</v>
      </c>
      <c r="H63" s="193" t="str">
        <f t="shared" si="0"/>
        <v>17/02/21</v>
      </c>
      <c r="I63" s="194">
        <v>44244</v>
      </c>
    </row>
    <row r="64" spans="1:9" x14ac:dyDescent="0.3">
      <c r="A64" s="188" t="s">
        <v>146</v>
      </c>
      <c r="B64" s="188" t="s">
        <v>41</v>
      </c>
      <c r="C64" s="188" t="s">
        <v>158</v>
      </c>
      <c r="D64" s="189">
        <f t="shared" si="1"/>
        <v>6</v>
      </c>
      <c r="E64" s="189" t="str">
        <f t="shared" si="2"/>
        <v>sábado</v>
      </c>
      <c r="F64" s="188" t="str">
        <f t="shared" si="3"/>
        <v>Prop 397/20</v>
      </c>
      <c r="G64" s="188" t="str">
        <f t="shared" si="4"/>
        <v>397/20</v>
      </c>
      <c r="H64" s="193" t="str">
        <f t="shared" si="0"/>
        <v>10-Saturday</v>
      </c>
      <c r="I64" s="194">
        <v>44237</v>
      </c>
    </row>
    <row r="65" spans="1:9" x14ac:dyDescent="0.3">
      <c r="A65" s="188" t="s">
        <v>146</v>
      </c>
      <c r="B65" s="188" t="s">
        <v>108</v>
      </c>
      <c r="C65" s="188" t="s">
        <v>158</v>
      </c>
      <c r="D65" s="189">
        <f t="shared" si="1"/>
        <v>6</v>
      </c>
      <c r="E65" s="189" t="str">
        <f t="shared" si="2"/>
        <v>sábado</v>
      </c>
      <c r="F65" s="188" t="str">
        <f t="shared" si="3"/>
        <v>Prop 397/20</v>
      </c>
      <c r="G65" s="188" t="str">
        <f t="shared" si="4"/>
        <v>397/20</v>
      </c>
      <c r="H65" s="193" t="str">
        <f t="shared" si="0"/>
        <v>10-Saturday</v>
      </c>
      <c r="I65" s="194">
        <v>44237</v>
      </c>
    </row>
    <row r="66" spans="1:9" x14ac:dyDescent="0.3">
      <c r="A66" s="188" t="s">
        <v>159</v>
      </c>
      <c r="B66" s="188" t="s">
        <v>41</v>
      </c>
      <c r="C66" s="188" t="s">
        <v>160</v>
      </c>
      <c r="D66" s="189" t="e">
        <f t="shared" si="1"/>
        <v>#VALUE!</v>
      </c>
      <c r="E66" s="189" t="e">
        <f t="shared" si="2"/>
        <v>#VALUE!</v>
      </c>
      <c r="F66" s="188" t="str">
        <f t="shared" si="3"/>
        <v>Prop 011/21</v>
      </c>
      <c r="G66" s="188" t="str">
        <f t="shared" si="4"/>
        <v>011/21</v>
      </c>
      <c r="H66" s="193" t="str">
        <f t="shared" si="0"/>
        <v>25/02/21</v>
      </c>
      <c r="I66" s="194">
        <v>44252</v>
      </c>
    </row>
    <row r="67" spans="1:9" x14ac:dyDescent="0.3">
      <c r="A67" s="188" t="s">
        <v>159</v>
      </c>
      <c r="B67" s="188" t="s">
        <v>69</v>
      </c>
      <c r="C67" s="188" t="s">
        <v>160</v>
      </c>
      <c r="D67" s="189" t="e">
        <f t="shared" si="1"/>
        <v>#VALUE!</v>
      </c>
      <c r="E67" s="189" t="e">
        <f t="shared" si="2"/>
        <v>#VALUE!</v>
      </c>
      <c r="F67" s="188" t="str">
        <f t="shared" si="3"/>
        <v>Prop 011/21</v>
      </c>
      <c r="G67" s="188" t="str">
        <f t="shared" si="4"/>
        <v>011/21</v>
      </c>
      <c r="H67" s="193" t="str">
        <f t="shared" ref="H67:H130" si="5">TEXT(A67,"MM-AAAA")</f>
        <v>25/02/21</v>
      </c>
      <c r="I67" s="194">
        <v>44252</v>
      </c>
    </row>
    <row r="68" spans="1:9" x14ac:dyDescent="0.3">
      <c r="A68" s="188" t="s">
        <v>161</v>
      </c>
      <c r="B68" s="188" t="s">
        <v>41</v>
      </c>
      <c r="C68" s="188" t="s">
        <v>162</v>
      </c>
      <c r="D68" s="189">
        <f t="shared" ref="D68:D131" si="6">WEEKDAY(A68,2)</f>
        <v>5</v>
      </c>
      <c r="E68" s="189" t="str">
        <f t="shared" ref="E68:E131" si="7">IF(D68=" "," ",(IF(D68=7,"domingo",IF(D68=6,"sábado",IF(D68=5,"sexta-feira",IF(D68=4,"quinta-feira",IF(D68=3,"quarta-feira",IF(D68=2,"terça-feira","segunda-feira"))))))))</f>
        <v>sexta-feira</v>
      </c>
      <c r="F68" s="188" t="str">
        <f t="shared" ref="F68:F131" si="8">LEFT(C68,11)</f>
        <v>Prop 033/21</v>
      </c>
      <c r="G68" s="188" t="str">
        <f t="shared" ref="G68:G131" si="9">RIGHT(F68,6)</f>
        <v>033/21</v>
      </c>
      <c r="H68" s="193" t="str">
        <f t="shared" si="5"/>
        <v>04-Friday</v>
      </c>
      <c r="I68" s="194">
        <v>44231</v>
      </c>
    </row>
    <row r="69" spans="1:9" x14ac:dyDescent="0.3">
      <c r="A69" s="188" t="s">
        <v>161</v>
      </c>
      <c r="B69" s="188" t="s">
        <v>108</v>
      </c>
      <c r="C69" s="188" t="s">
        <v>162</v>
      </c>
      <c r="D69" s="189">
        <f t="shared" si="6"/>
        <v>5</v>
      </c>
      <c r="E69" s="189" t="str">
        <f t="shared" si="7"/>
        <v>sexta-feira</v>
      </c>
      <c r="F69" s="188" t="str">
        <f t="shared" si="8"/>
        <v>Prop 033/21</v>
      </c>
      <c r="G69" s="188" t="str">
        <f t="shared" si="9"/>
        <v>033/21</v>
      </c>
      <c r="H69" s="193" t="str">
        <f t="shared" si="5"/>
        <v>04-Friday</v>
      </c>
      <c r="I69" s="194">
        <v>44231</v>
      </c>
    </row>
    <row r="70" spans="1:9" x14ac:dyDescent="0.3">
      <c r="A70" s="188" t="s">
        <v>163</v>
      </c>
      <c r="B70" s="188" t="s">
        <v>41</v>
      </c>
      <c r="C70" s="188" t="s">
        <v>150</v>
      </c>
      <c r="D70" s="189" t="e">
        <f t="shared" si="6"/>
        <v>#VALUE!</v>
      </c>
      <c r="E70" s="189" t="e">
        <f t="shared" si="7"/>
        <v>#VALUE!</v>
      </c>
      <c r="F70" s="188" t="str">
        <f t="shared" si="8"/>
        <v>Prop 045/21</v>
      </c>
      <c r="G70" s="188" t="str">
        <f t="shared" si="9"/>
        <v>045/21</v>
      </c>
      <c r="H70" s="193" t="str">
        <f t="shared" si="5"/>
        <v>18/02/21</v>
      </c>
      <c r="I70" s="194">
        <v>44245</v>
      </c>
    </row>
    <row r="71" spans="1:9" x14ac:dyDescent="0.3">
      <c r="A71" s="188" t="s">
        <v>163</v>
      </c>
      <c r="B71" s="188" t="s">
        <v>108</v>
      </c>
      <c r="C71" s="188" t="s">
        <v>150</v>
      </c>
      <c r="D71" s="189" t="e">
        <f t="shared" si="6"/>
        <v>#VALUE!</v>
      </c>
      <c r="E71" s="189" t="e">
        <f t="shared" si="7"/>
        <v>#VALUE!</v>
      </c>
      <c r="F71" s="188" t="str">
        <f t="shared" si="8"/>
        <v>Prop 045/21</v>
      </c>
      <c r="G71" s="188" t="str">
        <f t="shared" si="9"/>
        <v>045/21</v>
      </c>
      <c r="H71" s="193" t="str">
        <f t="shared" si="5"/>
        <v>18/02/21</v>
      </c>
      <c r="I71" s="194">
        <v>44245</v>
      </c>
    </row>
    <row r="72" spans="1:9" x14ac:dyDescent="0.3">
      <c r="A72" s="188" t="s">
        <v>159</v>
      </c>
      <c r="B72" s="188" t="s">
        <v>39</v>
      </c>
      <c r="C72" s="188" t="s">
        <v>150</v>
      </c>
      <c r="D72" s="189" t="e">
        <f t="shared" si="6"/>
        <v>#VALUE!</v>
      </c>
      <c r="E72" s="189" t="e">
        <f t="shared" si="7"/>
        <v>#VALUE!</v>
      </c>
      <c r="F72" s="188" t="str">
        <f t="shared" si="8"/>
        <v>Prop 045/21</v>
      </c>
      <c r="G72" s="188" t="str">
        <f t="shared" si="9"/>
        <v>045/21</v>
      </c>
      <c r="H72" s="193" t="str">
        <f t="shared" si="5"/>
        <v>25/02/21</v>
      </c>
      <c r="I72" s="194">
        <v>44252</v>
      </c>
    </row>
    <row r="73" spans="1:9" x14ac:dyDescent="0.3">
      <c r="A73" s="188" t="s">
        <v>159</v>
      </c>
      <c r="B73" s="188" t="s">
        <v>108</v>
      </c>
      <c r="C73" s="188" t="s">
        <v>150</v>
      </c>
      <c r="D73" s="189" t="e">
        <f t="shared" si="6"/>
        <v>#VALUE!</v>
      </c>
      <c r="E73" s="189" t="e">
        <f t="shared" si="7"/>
        <v>#VALUE!</v>
      </c>
      <c r="F73" s="188" t="str">
        <f t="shared" si="8"/>
        <v>Prop 045/21</v>
      </c>
      <c r="G73" s="188" t="str">
        <f t="shared" si="9"/>
        <v>045/21</v>
      </c>
      <c r="H73" s="193" t="str">
        <f t="shared" si="5"/>
        <v>25/02/21</v>
      </c>
      <c r="I73" s="194">
        <v>44252</v>
      </c>
    </row>
    <row r="74" spans="1:9" x14ac:dyDescent="0.3">
      <c r="A74" s="188" t="s">
        <v>163</v>
      </c>
      <c r="B74" s="188" t="s">
        <v>126</v>
      </c>
      <c r="C74" s="188" t="s">
        <v>152</v>
      </c>
      <c r="D74" s="189" t="e">
        <f t="shared" si="6"/>
        <v>#VALUE!</v>
      </c>
      <c r="E74" s="189" t="e">
        <f t="shared" si="7"/>
        <v>#VALUE!</v>
      </c>
      <c r="F74" s="188" t="str">
        <f t="shared" si="8"/>
        <v>Prop 051/21</v>
      </c>
      <c r="G74" s="188" t="str">
        <f t="shared" si="9"/>
        <v>051/21</v>
      </c>
      <c r="H74" s="193" t="str">
        <f t="shared" si="5"/>
        <v>18/02/21</v>
      </c>
      <c r="I74" s="194">
        <v>44245</v>
      </c>
    </row>
    <row r="75" spans="1:9" x14ac:dyDescent="0.3">
      <c r="A75" s="188" t="s">
        <v>163</v>
      </c>
      <c r="B75" s="188" t="s">
        <v>122</v>
      </c>
      <c r="C75" s="188" t="s">
        <v>152</v>
      </c>
      <c r="D75" s="189" t="e">
        <f t="shared" si="6"/>
        <v>#VALUE!</v>
      </c>
      <c r="E75" s="189" t="e">
        <f t="shared" si="7"/>
        <v>#VALUE!</v>
      </c>
      <c r="F75" s="188" t="str">
        <f t="shared" si="8"/>
        <v>Prop 051/21</v>
      </c>
      <c r="G75" s="188" t="str">
        <f t="shared" si="9"/>
        <v>051/21</v>
      </c>
      <c r="H75" s="193" t="str">
        <f t="shared" si="5"/>
        <v>18/02/21</v>
      </c>
      <c r="I75" s="194">
        <v>44245</v>
      </c>
    </row>
    <row r="76" spans="1:9" x14ac:dyDescent="0.3">
      <c r="A76" s="188" t="s">
        <v>163</v>
      </c>
      <c r="B76" s="188" t="s">
        <v>131</v>
      </c>
      <c r="C76" s="188" t="s">
        <v>152</v>
      </c>
      <c r="D76" s="189" t="e">
        <f t="shared" si="6"/>
        <v>#VALUE!</v>
      </c>
      <c r="E76" s="189" t="e">
        <f t="shared" si="7"/>
        <v>#VALUE!</v>
      </c>
      <c r="F76" s="188" t="str">
        <f t="shared" si="8"/>
        <v>Prop 051/21</v>
      </c>
      <c r="G76" s="188" t="str">
        <f t="shared" si="9"/>
        <v>051/21</v>
      </c>
      <c r="H76" s="193" t="str">
        <f t="shared" si="5"/>
        <v>18/02/21</v>
      </c>
      <c r="I76" s="194">
        <v>44245</v>
      </c>
    </row>
    <row r="77" spans="1:9" x14ac:dyDescent="0.3">
      <c r="A77" s="188" t="s">
        <v>163</v>
      </c>
      <c r="B77" s="188" t="s">
        <v>132</v>
      </c>
      <c r="C77" s="188" t="s">
        <v>152</v>
      </c>
      <c r="D77" s="189" t="e">
        <f t="shared" si="6"/>
        <v>#VALUE!</v>
      </c>
      <c r="E77" s="189" t="e">
        <f t="shared" si="7"/>
        <v>#VALUE!</v>
      </c>
      <c r="F77" s="188" t="str">
        <f t="shared" si="8"/>
        <v>Prop 051/21</v>
      </c>
      <c r="G77" s="188" t="str">
        <f t="shared" si="9"/>
        <v>051/21</v>
      </c>
      <c r="H77" s="193" t="str">
        <f t="shared" si="5"/>
        <v>18/02/21</v>
      </c>
      <c r="I77" s="194">
        <v>44245</v>
      </c>
    </row>
    <row r="78" spans="1:9" x14ac:dyDescent="0.3">
      <c r="A78" s="188" t="s">
        <v>159</v>
      </c>
      <c r="B78" s="188" t="s">
        <v>128</v>
      </c>
      <c r="C78" s="188" t="s">
        <v>152</v>
      </c>
      <c r="D78" s="189" t="e">
        <f t="shared" si="6"/>
        <v>#VALUE!</v>
      </c>
      <c r="E78" s="189" t="e">
        <f t="shared" si="7"/>
        <v>#VALUE!</v>
      </c>
      <c r="F78" s="188" t="str">
        <f t="shared" si="8"/>
        <v>Prop 051/21</v>
      </c>
      <c r="G78" s="188" t="str">
        <f t="shared" si="9"/>
        <v>051/21</v>
      </c>
      <c r="H78" s="193" t="str">
        <f t="shared" si="5"/>
        <v>25/02/21</v>
      </c>
      <c r="I78" s="194">
        <v>44252</v>
      </c>
    </row>
    <row r="79" spans="1:9" x14ac:dyDescent="0.3">
      <c r="A79" s="188" t="s">
        <v>159</v>
      </c>
      <c r="B79" s="188" t="s">
        <v>122</v>
      </c>
      <c r="C79" s="188" t="s">
        <v>152</v>
      </c>
      <c r="D79" s="189" t="e">
        <f t="shared" si="6"/>
        <v>#VALUE!</v>
      </c>
      <c r="E79" s="189" t="e">
        <f t="shared" si="7"/>
        <v>#VALUE!</v>
      </c>
      <c r="F79" s="188" t="str">
        <f t="shared" si="8"/>
        <v>Prop 051/21</v>
      </c>
      <c r="G79" s="188" t="str">
        <f t="shared" si="9"/>
        <v>051/21</v>
      </c>
      <c r="H79" s="193" t="str">
        <f t="shared" si="5"/>
        <v>25/02/21</v>
      </c>
      <c r="I79" s="194">
        <v>44252</v>
      </c>
    </row>
    <row r="80" spans="1:9" x14ac:dyDescent="0.3">
      <c r="A80" s="188" t="s">
        <v>159</v>
      </c>
      <c r="B80" s="188" t="s">
        <v>131</v>
      </c>
      <c r="C80" s="188" t="s">
        <v>152</v>
      </c>
      <c r="D80" s="189" t="e">
        <f t="shared" si="6"/>
        <v>#VALUE!</v>
      </c>
      <c r="E80" s="189" t="e">
        <f t="shared" si="7"/>
        <v>#VALUE!</v>
      </c>
      <c r="F80" s="188" t="str">
        <f t="shared" si="8"/>
        <v>Prop 051/21</v>
      </c>
      <c r="G80" s="188" t="str">
        <f t="shared" si="9"/>
        <v>051/21</v>
      </c>
      <c r="H80" s="193" t="str">
        <f t="shared" si="5"/>
        <v>25/02/21</v>
      </c>
      <c r="I80" s="194">
        <v>44252</v>
      </c>
    </row>
    <row r="81" spans="1:9" x14ac:dyDescent="0.3">
      <c r="A81" s="188" t="s">
        <v>159</v>
      </c>
      <c r="B81" s="188" t="s">
        <v>132</v>
      </c>
      <c r="C81" s="188" t="s">
        <v>152</v>
      </c>
      <c r="D81" s="189" t="e">
        <f t="shared" si="6"/>
        <v>#VALUE!</v>
      </c>
      <c r="E81" s="189" t="e">
        <f t="shared" si="7"/>
        <v>#VALUE!</v>
      </c>
      <c r="F81" s="188" t="str">
        <f t="shared" si="8"/>
        <v>Prop 051/21</v>
      </c>
      <c r="G81" s="188" t="str">
        <f t="shared" si="9"/>
        <v>051/21</v>
      </c>
      <c r="H81" s="193" t="str">
        <f t="shared" si="5"/>
        <v>25/02/21</v>
      </c>
      <c r="I81" s="194">
        <v>44252</v>
      </c>
    </row>
    <row r="82" spans="1:9" x14ac:dyDescent="0.3">
      <c r="A82" s="188" t="s">
        <v>161</v>
      </c>
      <c r="B82" s="188" t="s">
        <v>127</v>
      </c>
      <c r="C82" s="188" t="s">
        <v>153</v>
      </c>
      <c r="D82" s="189">
        <f t="shared" si="6"/>
        <v>5</v>
      </c>
      <c r="E82" s="189" t="str">
        <f t="shared" si="7"/>
        <v>sexta-feira</v>
      </c>
      <c r="F82" s="188" t="str">
        <f t="shared" si="8"/>
        <v>Prop 053/21</v>
      </c>
      <c r="G82" s="188" t="str">
        <f t="shared" si="9"/>
        <v>053/21</v>
      </c>
      <c r="H82" s="193" t="str">
        <f t="shared" si="5"/>
        <v>04-Friday</v>
      </c>
      <c r="I82" s="194">
        <v>44231</v>
      </c>
    </row>
    <row r="83" spans="1:9" x14ac:dyDescent="0.3">
      <c r="A83" s="188" t="s">
        <v>161</v>
      </c>
      <c r="B83" s="188" t="s">
        <v>129</v>
      </c>
      <c r="C83" s="188" t="s">
        <v>153</v>
      </c>
      <c r="D83" s="189">
        <f t="shared" si="6"/>
        <v>5</v>
      </c>
      <c r="E83" s="189" t="str">
        <f t="shared" si="7"/>
        <v>sexta-feira</v>
      </c>
      <c r="F83" s="188" t="str">
        <f t="shared" si="8"/>
        <v>Prop 053/21</v>
      </c>
      <c r="G83" s="188" t="str">
        <f t="shared" si="9"/>
        <v>053/21</v>
      </c>
      <c r="H83" s="193" t="str">
        <f t="shared" si="5"/>
        <v>04-Friday</v>
      </c>
      <c r="I83" s="194">
        <v>44231</v>
      </c>
    </row>
    <row r="84" spans="1:9" x14ac:dyDescent="0.3">
      <c r="A84" s="188" t="s">
        <v>161</v>
      </c>
      <c r="B84" s="188" t="s">
        <v>130</v>
      </c>
      <c r="C84" s="188" t="s">
        <v>153</v>
      </c>
      <c r="D84" s="189">
        <f t="shared" si="6"/>
        <v>5</v>
      </c>
      <c r="E84" s="189" t="str">
        <f t="shared" si="7"/>
        <v>sexta-feira</v>
      </c>
      <c r="F84" s="188" t="str">
        <f t="shared" si="8"/>
        <v>Prop 053/21</v>
      </c>
      <c r="G84" s="188" t="str">
        <f t="shared" si="9"/>
        <v>053/21</v>
      </c>
      <c r="H84" s="193" t="str">
        <f t="shared" si="5"/>
        <v>04-Friday</v>
      </c>
      <c r="I84" s="194">
        <v>44231</v>
      </c>
    </row>
    <row r="85" spans="1:9" x14ac:dyDescent="0.3">
      <c r="A85" s="188" t="s">
        <v>163</v>
      </c>
      <c r="B85" s="188" t="s">
        <v>68</v>
      </c>
      <c r="C85" s="188" t="s">
        <v>153</v>
      </c>
      <c r="D85" s="189" t="e">
        <f t="shared" si="6"/>
        <v>#VALUE!</v>
      </c>
      <c r="E85" s="189" t="e">
        <f t="shared" si="7"/>
        <v>#VALUE!</v>
      </c>
      <c r="F85" s="188" t="str">
        <f t="shared" si="8"/>
        <v>Prop 053/21</v>
      </c>
      <c r="G85" s="188" t="str">
        <f t="shared" si="9"/>
        <v>053/21</v>
      </c>
      <c r="H85" s="193" t="str">
        <f t="shared" si="5"/>
        <v>18/02/21</v>
      </c>
      <c r="I85" s="194">
        <v>44245</v>
      </c>
    </row>
    <row r="86" spans="1:9" x14ac:dyDescent="0.3">
      <c r="A86" s="188" t="s">
        <v>161</v>
      </c>
      <c r="B86" s="188" t="s">
        <v>107</v>
      </c>
      <c r="C86" s="188" t="s">
        <v>154</v>
      </c>
      <c r="D86" s="189">
        <f t="shared" si="6"/>
        <v>5</v>
      </c>
      <c r="E86" s="189" t="str">
        <f t="shared" si="7"/>
        <v>sexta-feira</v>
      </c>
      <c r="F86" s="188" t="str">
        <f t="shared" si="8"/>
        <v>Prop 112/20</v>
      </c>
      <c r="G86" s="188" t="str">
        <f t="shared" si="9"/>
        <v>112/20</v>
      </c>
      <c r="H86" s="193" t="str">
        <f t="shared" si="5"/>
        <v>04-Friday</v>
      </c>
      <c r="I86" s="194">
        <v>44231</v>
      </c>
    </row>
    <row r="87" spans="1:9" x14ac:dyDescent="0.3">
      <c r="A87" s="188" t="s">
        <v>161</v>
      </c>
      <c r="B87" s="188" t="s">
        <v>106</v>
      </c>
      <c r="C87" s="188" t="s">
        <v>154</v>
      </c>
      <c r="D87" s="189">
        <f t="shared" si="6"/>
        <v>5</v>
      </c>
      <c r="E87" s="189" t="str">
        <f t="shared" si="7"/>
        <v>sexta-feira</v>
      </c>
      <c r="F87" s="188" t="str">
        <f t="shared" si="8"/>
        <v>Prop 112/20</v>
      </c>
      <c r="G87" s="188" t="str">
        <f t="shared" si="9"/>
        <v>112/20</v>
      </c>
      <c r="H87" s="193" t="str">
        <f t="shared" si="5"/>
        <v>04-Friday</v>
      </c>
      <c r="I87" s="194">
        <v>44231</v>
      </c>
    </row>
    <row r="88" spans="1:9" x14ac:dyDescent="0.3">
      <c r="A88" s="188" t="s">
        <v>164</v>
      </c>
      <c r="B88" s="188" t="s">
        <v>107</v>
      </c>
      <c r="C88" s="188" t="s">
        <v>154</v>
      </c>
      <c r="D88" s="189">
        <f t="shared" si="6"/>
        <v>2</v>
      </c>
      <c r="E88" s="189" t="str">
        <f t="shared" si="7"/>
        <v>terça-feira</v>
      </c>
      <c r="F88" s="188" t="str">
        <f t="shared" si="8"/>
        <v>Prop 112/20</v>
      </c>
      <c r="G88" s="188" t="str">
        <f t="shared" si="9"/>
        <v>112/20</v>
      </c>
      <c r="H88" s="193" t="str">
        <f t="shared" si="5"/>
        <v>11-Tuesday</v>
      </c>
      <c r="I88" s="194">
        <v>44238</v>
      </c>
    </row>
    <row r="89" spans="1:9" x14ac:dyDescent="0.3">
      <c r="A89" s="188" t="s">
        <v>164</v>
      </c>
      <c r="B89" s="188" t="s">
        <v>106</v>
      </c>
      <c r="C89" s="188" t="s">
        <v>154</v>
      </c>
      <c r="D89" s="189">
        <f t="shared" si="6"/>
        <v>2</v>
      </c>
      <c r="E89" s="189" t="str">
        <f t="shared" si="7"/>
        <v>terça-feira</v>
      </c>
      <c r="F89" s="188" t="str">
        <f t="shared" si="8"/>
        <v>Prop 112/20</v>
      </c>
      <c r="G89" s="188" t="str">
        <f t="shared" si="9"/>
        <v>112/20</v>
      </c>
      <c r="H89" s="193" t="str">
        <f t="shared" si="5"/>
        <v>11-Tuesday</v>
      </c>
      <c r="I89" s="194">
        <v>44238</v>
      </c>
    </row>
    <row r="90" spans="1:9" x14ac:dyDescent="0.3">
      <c r="A90" s="188" t="s">
        <v>163</v>
      </c>
      <c r="B90" s="188" t="s">
        <v>107</v>
      </c>
      <c r="C90" s="188" t="s">
        <v>154</v>
      </c>
      <c r="D90" s="189" t="e">
        <f t="shared" si="6"/>
        <v>#VALUE!</v>
      </c>
      <c r="E90" s="189" t="e">
        <f t="shared" si="7"/>
        <v>#VALUE!</v>
      </c>
      <c r="F90" s="188" t="str">
        <f t="shared" si="8"/>
        <v>Prop 112/20</v>
      </c>
      <c r="G90" s="188" t="str">
        <f t="shared" si="9"/>
        <v>112/20</v>
      </c>
      <c r="H90" s="193" t="str">
        <f t="shared" si="5"/>
        <v>18/02/21</v>
      </c>
      <c r="I90" s="194">
        <v>44245</v>
      </c>
    </row>
    <row r="91" spans="1:9" x14ac:dyDescent="0.3">
      <c r="A91" s="188" t="s">
        <v>163</v>
      </c>
      <c r="B91" s="188" t="s">
        <v>106</v>
      </c>
      <c r="C91" s="188" t="s">
        <v>154</v>
      </c>
      <c r="D91" s="189" t="e">
        <f t="shared" si="6"/>
        <v>#VALUE!</v>
      </c>
      <c r="E91" s="189" t="e">
        <f t="shared" si="7"/>
        <v>#VALUE!</v>
      </c>
      <c r="F91" s="188" t="str">
        <f t="shared" si="8"/>
        <v>Prop 112/20</v>
      </c>
      <c r="G91" s="188" t="str">
        <f t="shared" si="9"/>
        <v>112/20</v>
      </c>
      <c r="H91" s="193" t="str">
        <f t="shared" si="5"/>
        <v>18/02/21</v>
      </c>
      <c r="I91" s="194">
        <v>44245</v>
      </c>
    </row>
    <row r="92" spans="1:9" x14ac:dyDescent="0.3">
      <c r="A92" s="188" t="s">
        <v>159</v>
      </c>
      <c r="B92" s="188" t="s">
        <v>107</v>
      </c>
      <c r="C92" s="188" t="s">
        <v>154</v>
      </c>
      <c r="D92" s="189" t="e">
        <f t="shared" si="6"/>
        <v>#VALUE!</v>
      </c>
      <c r="E92" s="189" t="e">
        <f t="shared" si="7"/>
        <v>#VALUE!</v>
      </c>
      <c r="F92" s="188" t="str">
        <f t="shared" si="8"/>
        <v>Prop 112/20</v>
      </c>
      <c r="G92" s="188" t="str">
        <f t="shared" si="9"/>
        <v>112/20</v>
      </c>
      <c r="H92" s="193" t="str">
        <f t="shared" si="5"/>
        <v>25/02/21</v>
      </c>
      <c r="I92" s="194">
        <v>44252</v>
      </c>
    </row>
    <row r="93" spans="1:9" x14ac:dyDescent="0.3">
      <c r="A93" s="188" t="s">
        <v>159</v>
      </c>
      <c r="B93" s="188" t="s">
        <v>106</v>
      </c>
      <c r="C93" s="188" t="s">
        <v>154</v>
      </c>
      <c r="D93" s="189" t="e">
        <f t="shared" si="6"/>
        <v>#VALUE!</v>
      </c>
      <c r="E93" s="189" t="e">
        <f t="shared" si="7"/>
        <v>#VALUE!</v>
      </c>
      <c r="F93" s="188" t="str">
        <f t="shared" si="8"/>
        <v>Prop 112/20</v>
      </c>
      <c r="G93" s="188" t="str">
        <f t="shared" si="9"/>
        <v>112/20</v>
      </c>
      <c r="H93" s="193" t="str">
        <f t="shared" si="5"/>
        <v>25/02/21</v>
      </c>
      <c r="I93" s="194">
        <v>44252</v>
      </c>
    </row>
    <row r="94" spans="1:9" x14ac:dyDescent="0.3">
      <c r="A94" s="188" t="s">
        <v>159</v>
      </c>
      <c r="B94" s="188" t="s">
        <v>127</v>
      </c>
      <c r="C94" s="188" t="s">
        <v>155</v>
      </c>
      <c r="D94" s="189" t="e">
        <f t="shared" si="6"/>
        <v>#VALUE!</v>
      </c>
      <c r="E94" s="189" t="e">
        <f t="shared" si="7"/>
        <v>#VALUE!</v>
      </c>
      <c r="F94" s="188" t="str">
        <f t="shared" si="8"/>
        <v>Prop 183/20</v>
      </c>
      <c r="G94" s="188" t="str">
        <f t="shared" si="9"/>
        <v>183/20</v>
      </c>
      <c r="H94" s="193" t="str">
        <f t="shared" si="5"/>
        <v>25/02/21</v>
      </c>
      <c r="I94" s="194">
        <v>44252</v>
      </c>
    </row>
    <row r="95" spans="1:9" x14ac:dyDescent="0.3">
      <c r="A95" s="188" t="s">
        <v>159</v>
      </c>
      <c r="B95" s="188" t="s">
        <v>129</v>
      </c>
      <c r="C95" s="188" t="s">
        <v>155</v>
      </c>
      <c r="D95" s="189" t="e">
        <f t="shared" si="6"/>
        <v>#VALUE!</v>
      </c>
      <c r="E95" s="189" t="e">
        <f t="shared" si="7"/>
        <v>#VALUE!</v>
      </c>
      <c r="F95" s="188" t="str">
        <f t="shared" si="8"/>
        <v>Prop 183/20</v>
      </c>
      <c r="G95" s="188" t="str">
        <f t="shared" si="9"/>
        <v>183/20</v>
      </c>
      <c r="H95" s="193" t="str">
        <f t="shared" si="5"/>
        <v>25/02/21</v>
      </c>
      <c r="I95" s="194">
        <v>44252</v>
      </c>
    </row>
    <row r="96" spans="1:9" x14ac:dyDescent="0.3">
      <c r="A96" s="188" t="s">
        <v>159</v>
      </c>
      <c r="B96" s="188" t="s">
        <v>105</v>
      </c>
      <c r="C96" s="188" t="s">
        <v>155</v>
      </c>
      <c r="D96" s="189" t="e">
        <f t="shared" si="6"/>
        <v>#VALUE!</v>
      </c>
      <c r="E96" s="189" t="e">
        <f t="shared" si="7"/>
        <v>#VALUE!</v>
      </c>
      <c r="F96" s="188" t="str">
        <f t="shared" si="8"/>
        <v>Prop 183/20</v>
      </c>
      <c r="G96" s="188" t="str">
        <f t="shared" si="9"/>
        <v>183/20</v>
      </c>
      <c r="H96" s="193" t="str">
        <f t="shared" si="5"/>
        <v>25/02/21</v>
      </c>
      <c r="I96" s="194">
        <v>44252</v>
      </c>
    </row>
    <row r="97" spans="1:9" x14ac:dyDescent="0.3">
      <c r="A97" s="188" t="s">
        <v>159</v>
      </c>
      <c r="B97" s="188" t="s">
        <v>68</v>
      </c>
      <c r="C97" s="188" t="s">
        <v>155</v>
      </c>
      <c r="D97" s="189" t="e">
        <f t="shared" si="6"/>
        <v>#VALUE!</v>
      </c>
      <c r="E97" s="189" t="e">
        <f t="shared" si="7"/>
        <v>#VALUE!</v>
      </c>
      <c r="F97" s="188" t="str">
        <f t="shared" si="8"/>
        <v>Prop 183/20</v>
      </c>
      <c r="G97" s="188" t="str">
        <f t="shared" si="9"/>
        <v>183/20</v>
      </c>
      <c r="H97" s="193" t="str">
        <f t="shared" si="5"/>
        <v>25/02/21</v>
      </c>
      <c r="I97" s="194">
        <v>44252</v>
      </c>
    </row>
    <row r="98" spans="1:9" x14ac:dyDescent="0.3">
      <c r="A98" s="188" t="s">
        <v>161</v>
      </c>
      <c r="B98" s="188" t="s">
        <v>68</v>
      </c>
      <c r="C98" s="188" t="s">
        <v>156</v>
      </c>
      <c r="D98" s="189">
        <f t="shared" si="6"/>
        <v>5</v>
      </c>
      <c r="E98" s="189" t="str">
        <f t="shared" si="7"/>
        <v>sexta-feira</v>
      </c>
      <c r="F98" s="188" t="str">
        <f t="shared" si="8"/>
        <v>Prop 197/18</v>
      </c>
      <c r="G98" s="188" t="str">
        <f t="shared" si="9"/>
        <v>197/18</v>
      </c>
      <c r="H98" s="193" t="str">
        <f t="shared" si="5"/>
        <v>04-Friday</v>
      </c>
      <c r="I98" s="194">
        <v>44231</v>
      </c>
    </row>
    <row r="99" spans="1:9" x14ac:dyDescent="0.3">
      <c r="A99" s="188" t="s">
        <v>161</v>
      </c>
      <c r="B99" s="188" t="s">
        <v>69</v>
      </c>
      <c r="C99" s="188" t="s">
        <v>156</v>
      </c>
      <c r="D99" s="189">
        <f t="shared" si="6"/>
        <v>5</v>
      </c>
      <c r="E99" s="189" t="str">
        <f t="shared" si="7"/>
        <v>sexta-feira</v>
      </c>
      <c r="F99" s="188" t="str">
        <f t="shared" si="8"/>
        <v>Prop 197/18</v>
      </c>
      <c r="G99" s="188" t="str">
        <f t="shared" si="9"/>
        <v>197/18</v>
      </c>
      <c r="H99" s="193" t="str">
        <f t="shared" si="5"/>
        <v>04-Friday</v>
      </c>
      <c r="I99" s="194">
        <v>44231</v>
      </c>
    </row>
    <row r="100" spans="1:9" x14ac:dyDescent="0.3">
      <c r="A100" s="188" t="s">
        <v>161</v>
      </c>
      <c r="B100" s="188" t="s">
        <v>105</v>
      </c>
      <c r="C100" s="188" t="s">
        <v>156</v>
      </c>
      <c r="D100" s="189">
        <f t="shared" si="6"/>
        <v>5</v>
      </c>
      <c r="E100" s="189" t="str">
        <f t="shared" si="7"/>
        <v>sexta-feira</v>
      </c>
      <c r="F100" s="188" t="str">
        <f t="shared" si="8"/>
        <v>Prop 197/18</v>
      </c>
      <c r="G100" s="188" t="str">
        <f t="shared" si="9"/>
        <v>197/18</v>
      </c>
      <c r="H100" s="193" t="str">
        <f t="shared" si="5"/>
        <v>04-Friday</v>
      </c>
      <c r="I100" s="194">
        <v>44231</v>
      </c>
    </row>
    <row r="101" spans="1:9" x14ac:dyDescent="0.3">
      <c r="A101" s="188" t="s">
        <v>161</v>
      </c>
      <c r="B101" s="188" t="s">
        <v>132</v>
      </c>
      <c r="C101" s="188" t="s">
        <v>156</v>
      </c>
      <c r="D101" s="189">
        <f t="shared" si="6"/>
        <v>5</v>
      </c>
      <c r="E101" s="189" t="str">
        <f t="shared" si="7"/>
        <v>sexta-feira</v>
      </c>
      <c r="F101" s="188" t="str">
        <f t="shared" si="8"/>
        <v>Prop 197/18</v>
      </c>
      <c r="G101" s="188" t="str">
        <f t="shared" si="9"/>
        <v>197/18</v>
      </c>
      <c r="H101" s="193" t="str">
        <f t="shared" si="5"/>
        <v>04-Friday</v>
      </c>
      <c r="I101" s="194">
        <v>44231</v>
      </c>
    </row>
    <row r="102" spans="1:9" x14ac:dyDescent="0.3">
      <c r="A102" s="188" t="s">
        <v>164</v>
      </c>
      <c r="B102" s="188" t="s">
        <v>69</v>
      </c>
      <c r="C102" s="188" t="s">
        <v>156</v>
      </c>
      <c r="D102" s="189">
        <f t="shared" si="6"/>
        <v>2</v>
      </c>
      <c r="E102" s="189" t="str">
        <f t="shared" si="7"/>
        <v>terça-feira</v>
      </c>
      <c r="F102" s="188" t="str">
        <f t="shared" si="8"/>
        <v>Prop 197/18</v>
      </c>
      <c r="G102" s="188" t="str">
        <f t="shared" si="9"/>
        <v>197/18</v>
      </c>
      <c r="H102" s="193" t="str">
        <f t="shared" si="5"/>
        <v>11-Tuesday</v>
      </c>
      <c r="I102" s="194">
        <v>44238</v>
      </c>
    </row>
    <row r="103" spans="1:9" x14ac:dyDescent="0.3">
      <c r="A103" s="188" t="s">
        <v>164</v>
      </c>
      <c r="B103" s="188" t="s">
        <v>105</v>
      </c>
      <c r="C103" s="188" t="s">
        <v>156</v>
      </c>
      <c r="D103" s="189">
        <f t="shared" si="6"/>
        <v>2</v>
      </c>
      <c r="E103" s="189" t="str">
        <f t="shared" si="7"/>
        <v>terça-feira</v>
      </c>
      <c r="F103" s="188" t="str">
        <f t="shared" si="8"/>
        <v>Prop 197/18</v>
      </c>
      <c r="G103" s="188" t="str">
        <f t="shared" si="9"/>
        <v>197/18</v>
      </c>
      <c r="H103" s="193" t="str">
        <f t="shared" si="5"/>
        <v>11-Tuesday</v>
      </c>
      <c r="I103" s="194">
        <v>44238</v>
      </c>
    </row>
    <row r="104" spans="1:9" x14ac:dyDescent="0.3">
      <c r="A104" s="188" t="s">
        <v>164</v>
      </c>
      <c r="B104" s="188" t="s">
        <v>132</v>
      </c>
      <c r="C104" s="188" t="s">
        <v>156</v>
      </c>
      <c r="D104" s="189">
        <f t="shared" si="6"/>
        <v>2</v>
      </c>
      <c r="E104" s="189" t="str">
        <f t="shared" si="7"/>
        <v>terça-feira</v>
      </c>
      <c r="F104" s="188" t="str">
        <f t="shared" si="8"/>
        <v>Prop 197/18</v>
      </c>
      <c r="G104" s="188" t="str">
        <f t="shared" si="9"/>
        <v>197/18</v>
      </c>
      <c r="H104" s="193" t="str">
        <f t="shared" si="5"/>
        <v>11-Tuesday</v>
      </c>
      <c r="I104" s="194">
        <v>44238</v>
      </c>
    </row>
    <row r="105" spans="1:9" x14ac:dyDescent="0.3">
      <c r="A105" s="188" t="s">
        <v>163</v>
      </c>
      <c r="B105" s="188" t="s">
        <v>69</v>
      </c>
      <c r="C105" s="188" t="s">
        <v>156</v>
      </c>
      <c r="D105" s="189" t="e">
        <f t="shared" si="6"/>
        <v>#VALUE!</v>
      </c>
      <c r="E105" s="189" t="e">
        <f t="shared" si="7"/>
        <v>#VALUE!</v>
      </c>
      <c r="F105" s="188" t="str">
        <f t="shared" si="8"/>
        <v>Prop 197/18</v>
      </c>
      <c r="G105" s="188" t="str">
        <f t="shared" si="9"/>
        <v>197/18</v>
      </c>
      <c r="H105" s="193" t="str">
        <f t="shared" si="5"/>
        <v>18/02/21</v>
      </c>
      <c r="I105" s="194">
        <v>44245</v>
      </c>
    </row>
    <row r="106" spans="1:9" x14ac:dyDescent="0.3">
      <c r="A106" s="188" t="s">
        <v>163</v>
      </c>
      <c r="B106" s="188" t="s">
        <v>105</v>
      </c>
      <c r="C106" s="188" t="s">
        <v>156</v>
      </c>
      <c r="D106" s="189" t="e">
        <f t="shared" si="6"/>
        <v>#VALUE!</v>
      </c>
      <c r="E106" s="189" t="e">
        <f t="shared" si="7"/>
        <v>#VALUE!</v>
      </c>
      <c r="F106" s="188" t="str">
        <f t="shared" si="8"/>
        <v>Prop 197/18</v>
      </c>
      <c r="G106" s="188" t="str">
        <f t="shared" si="9"/>
        <v>197/18</v>
      </c>
      <c r="H106" s="193" t="str">
        <f t="shared" si="5"/>
        <v>18/02/21</v>
      </c>
      <c r="I106" s="194">
        <v>44245</v>
      </c>
    </row>
    <row r="107" spans="1:9" x14ac:dyDescent="0.3">
      <c r="A107" s="188" t="s">
        <v>163</v>
      </c>
      <c r="B107" s="188" t="s">
        <v>39</v>
      </c>
      <c r="C107" s="188" t="s">
        <v>156</v>
      </c>
      <c r="D107" s="189" t="e">
        <f t="shared" si="6"/>
        <v>#VALUE!</v>
      </c>
      <c r="E107" s="189" t="e">
        <f t="shared" si="7"/>
        <v>#VALUE!</v>
      </c>
      <c r="F107" s="188" t="str">
        <f t="shared" si="8"/>
        <v>Prop 197/18</v>
      </c>
      <c r="G107" s="188" t="str">
        <f t="shared" si="9"/>
        <v>197/18</v>
      </c>
      <c r="H107" s="193" t="str">
        <f t="shared" si="5"/>
        <v>18/02/21</v>
      </c>
      <c r="I107" s="194">
        <v>44245</v>
      </c>
    </row>
    <row r="108" spans="1:9" x14ac:dyDescent="0.3">
      <c r="A108" s="188" t="s">
        <v>164</v>
      </c>
      <c r="B108" s="188" t="s">
        <v>127</v>
      </c>
      <c r="C108" s="188" t="s">
        <v>157</v>
      </c>
      <c r="D108" s="189">
        <f t="shared" si="6"/>
        <v>2</v>
      </c>
      <c r="E108" s="189" t="str">
        <f t="shared" si="7"/>
        <v>terça-feira</v>
      </c>
      <c r="F108" s="188" t="str">
        <f t="shared" si="8"/>
        <v>Prop 267/20</v>
      </c>
      <c r="G108" s="188" t="str">
        <f t="shared" si="9"/>
        <v>267/20</v>
      </c>
      <c r="H108" s="193" t="str">
        <f t="shared" si="5"/>
        <v>11-Tuesday</v>
      </c>
      <c r="I108" s="194">
        <v>44238</v>
      </c>
    </row>
    <row r="109" spans="1:9" x14ac:dyDescent="0.3">
      <c r="A109" s="188" t="s">
        <v>164</v>
      </c>
      <c r="B109" s="188" t="s">
        <v>122</v>
      </c>
      <c r="C109" s="188" t="s">
        <v>157</v>
      </c>
      <c r="D109" s="189">
        <f t="shared" si="6"/>
        <v>2</v>
      </c>
      <c r="E109" s="189" t="str">
        <f t="shared" si="7"/>
        <v>terça-feira</v>
      </c>
      <c r="F109" s="188" t="str">
        <f t="shared" si="8"/>
        <v>Prop 267/20</v>
      </c>
      <c r="G109" s="188" t="str">
        <f t="shared" si="9"/>
        <v>267/20</v>
      </c>
      <c r="H109" s="193" t="str">
        <f t="shared" si="5"/>
        <v>11-Tuesday</v>
      </c>
      <c r="I109" s="194">
        <v>44238</v>
      </c>
    </row>
    <row r="110" spans="1:9" x14ac:dyDescent="0.3">
      <c r="A110" s="188" t="s">
        <v>164</v>
      </c>
      <c r="B110" s="188" t="s">
        <v>129</v>
      </c>
      <c r="C110" s="188" t="s">
        <v>157</v>
      </c>
      <c r="D110" s="189">
        <f t="shared" si="6"/>
        <v>2</v>
      </c>
      <c r="E110" s="189" t="str">
        <f t="shared" si="7"/>
        <v>terça-feira</v>
      </c>
      <c r="F110" s="188" t="str">
        <f t="shared" si="8"/>
        <v>Prop 267/20</v>
      </c>
      <c r="G110" s="188" t="str">
        <f t="shared" si="9"/>
        <v>267/20</v>
      </c>
      <c r="H110" s="193" t="str">
        <f t="shared" si="5"/>
        <v>11-Tuesday</v>
      </c>
      <c r="I110" s="194">
        <v>44238</v>
      </c>
    </row>
    <row r="111" spans="1:9" x14ac:dyDescent="0.3">
      <c r="A111" s="188" t="s">
        <v>164</v>
      </c>
      <c r="B111" s="188" t="s">
        <v>130</v>
      </c>
      <c r="C111" s="188" t="s">
        <v>157</v>
      </c>
      <c r="D111" s="189">
        <f t="shared" si="6"/>
        <v>2</v>
      </c>
      <c r="E111" s="189" t="str">
        <f t="shared" si="7"/>
        <v>terça-feira</v>
      </c>
      <c r="F111" s="188" t="str">
        <f t="shared" si="8"/>
        <v>Prop 267/20</v>
      </c>
      <c r="G111" s="188" t="str">
        <f t="shared" si="9"/>
        <v>267/20</v>
      </c>
      <c r="H111" s="193" t="str">
        <f t="shared" si="5"/>
        <v>11-Tuesday</v>
      </c>
      <c r="I111" s="194">
        <v>44238</v>
      </c>
    </row>
    <row r="112" spans="1:9" x14ac:dyDescent="0.3">
      <c r="A112" s="188" t="s">
        <v>164</v>
      </c>
      <c r="B112" s="188" t="s">
        <v>68</v>
      </c>
      <c r="C112" s="188" t="s">
        <v>157</v>
      </c>
      <c r="D112" s="189">
        <f t="shared" si="6"/>
        <v>2</v>
      </c>
      <c r="E112" s="189" t="str">
        <f t="shared" si="7"/>
        <v>terça-feira</v>
      </c>
      <c r="F112" s="188" t="str">
        <f t="shared" si="8"/>
        <v>Prop 267/20</v>
      </c>
      <c r="G112" s="188" t="str">
        <f t="shared" si="9"/>
        <v>267/20</v>
      </c>
      <c r="H112" s="193" t="str">
        <f t="shared" si="5"/>
        <v>11-Tuesday</v>
      </c>
      <c r="I112" s="194">
        <v>44238</v>
      </c>
    </row>
    <row r="113" spans="1:9" x14ac:dyDescent="0.3">
      <c r="A113" s="188" t="s">
        <v>163</v>
      </c>
      <c r="B113" s="188" t="s">
        <v>127</v>
      </c>
      <c r="C113" s="188" t="s">
        <v>157</v>
      </c>
      <c r="D113" s="189" t="e">
        <f t="shared" si="6"/>
        <v>#VALUE!</v>
      </c>
      <c r="E113" s="189" t="e">
        <f t="shared" si="7"/>
        <v>#VALUE!</v>
      </c>
      <c r="F113" s="188" t="str">
        <f t="shared" si="8"/>
        <v>Prop 267/20</v>
      </c>
      <c r="G113" s="188" t="str">
        <f t="shared" si="9"/>
        <v>267/20</v>
      </c>
      <c r="H113" s="193" t="str">
        <f t="shared" si="5"/>
        <v>18/02/21</v>
      </c>
      <c r="I113" s="194">
        <v>44245</v>
      </c>
    </row>
    <row r="114" spans="1:9" x14ac:dyDescent="0.3">
      <c r="A114" s="188" t="s">
        <v>163</v>
      </c>
      <c r="B114" s="188" t="s">
        <v>129</v>
      </c>
      <c r="C114" s="188" t="s">
        <v>157</v>
      </c>
      <c r="D114" s="189" t="e">
        <f t="shared" si="6"/>
        <v>#VALUE!</v>
      </c>
      <c r="E114" s="189" t="e">
        <f t="shared" si="7"/>
        <v>#VALUE!</v>
      </c>
      <c r="F114" s="188" t="str">
        <f t="shared" si="8"/>
        <v>Prop 267/20</v>
      </c>
      <c r="G114" s="188" t="str">
        <f t="shared" si="9"/>
        <v>267/20</v>
      </c>
      <c r="H114" s="193" t="str">
        <f t="shared" si="5"/>
        <v>18/02/21</v>
      </c>
      <c r="I114" s="194">
        <v>44245</v>
      </c>
    </row>
    <row r="115" spans="1:9" x14ac:dyDescent="0.3">
      <c r="A115" s="188" t="s">
        <v>163</v>
      </c>
      <c r="B115" s="188" t="s">
        <v>130</v>
      </c>
      <c r="C115" s="188" t="s">
        <v>157</v>
      </c>
      <c r="D115" s="189" t="e">
        <f t="shared" si="6"/>
        <v>#VALUE!</v>
      </c>
      <c r="E115" s="189" t="e">
        <f t="shared" si="7"/>
        <v>#VALUE!</v>
      </c>
      <c r="F115" s="188" t="str">
        <f t="shared" si="8"/>
        <v>Prop 267/20</v>
      </c>
      <c r="G115" s="188" t="str">
        <f t="shared" si="9"/>
        <v>267/20</v>
      </c>
      <c r="H115" s="193" t="str">
        <f t="shared" si="5"/>
        <v>18/02/21</v>
      </c>
      <c r="I115" s="194">
        <v>44245</v>
      </c>
    </row>
    <row r="116" spans="1:9" x14ac:dyDescent="0.3">
      <c r="A116" s="188" t="s">
        <v>164</v>
      </c>
      <c r="B116" s="188" t="s">
        <v>41</v>
      </c>
      <c r="C116" s="188" t="s">
        <v>158</v>
      </c>
      <c r="D116" s="189">
        <f t="shared" si="6"/>
        <v>2</v>
      </c>
      <c r="E116" s="189" t="str">
        <f t="shared" si="7"/>
        <v>terça-feira</v>
      </c>
      <c r="F116" s="188" t="str">
        <f t="shared" si="8"/>
        <v>Prop 397/20</v>
      </c>
      <c r="G116" s="188" t="str">
        <f t="shared" si="9"/>
        <v>397/20</v>
      </c>
      <c r="H116" s="193" t="str">
        <f t="shared" si="5"/>
        <v>11-Tuesday</v>
      </c>
      <c r="I116" s="194">
        <v>44238</v>
      </c>
    </row>
    <row r="117" spans="1:9" x14ac:dyDescent="0.3">
      <c r="A117" s="188" t="s">
        <v>164</v>
      </c>
      <c r="B117" s="188" t="s">
        <v>108</v>
      </c>
      <c r="C117" s="188" t="s">
        <v>158</v>
      </c>
      <c r="D117" s="189">
        <f t="shared" si="6"/>
        <v>2</v>
      </c>
      <c r="E117" s="189" t="str">
        <f t="shared" si="7"/>
        <v>terça-feira</v>
      </c>
      <c r="F117" s="188" t="str">
        <f t="shared" si="8"/>
        <v>Prop 397/20</v>
      </c>
      <c r="G117" s="188" t="str">
        <f t="shared" si="9"/>
        <v>397/20</v>
      </c>
      <c r="H117" s="193" t="str">
        <f t="shared" si="5"/>
        <v>11-Tuesday</v>
      </c>
      <c r="I117" s="194">
        <v>44238</v>
      </c>
    </row>
    <row r="118" spans="1:9" x14ac:dyDescent="0.3">
      <c r="A118" s="188" t="s">
        <v>165</v>
      </c>
      <c r="B118" s="188" t="s">
        <v>126</v>
      </c>
      <c r="C118" s="188" t="s">
        <v>166</v>
      </c>
      <c r="D118" s="189" t="e">
        <f t="shared" si="6"/>
        <v>#VALUE!</v>
      </c>
      <c r="E118" s="189" t="e">
        <f t="shared" si="7"/>
        <v>#VALUE!</v>
      </c>
      <c r="F118" s="188" t="str">
        <f t="shared" si="8"/>
        <v>Prop 019/21</v>
      </c>
      <c r="G118" s="188" t="str">
        <f t="shared" si="9"/>
        <v>019/21</v>
      </c>
      <c r="H118" s="193" t="str">
        <f t="shared" si="5"/>
        <v>13/02/21</v>
      </c>
      <c r="I118" s="194">
        <v>44240</v>
      </c>
    </row>
    <row r="119" spans="1:9" x14ac:dyDescent="0.3">
      <c r="A119" s="188" t="s">
        <v>165</v>
      </c>
      <c r="B119" s="188" t="s">
        <v>131</v>
      </c>
      <c r="C119" s="188" t="s">
        <v>166</v>
      </c>
      <c r="D119" s="189" t="e">
        <f t="shared" si="6"/>
        <v>#VALUE!</v>
      </c>
      <c r="E119" s="189" t="e">
        <f t="shared" si="7"/>
        <v>#VALUE!</v>
      </c>
      <c r="F119" s="188" t="str">
        <f t="shared" si="8"/>
        <v>Prop 019/21</v>
      </c>
      <c r="G119" s="188" t="str">
        <f t="shared" si="9"/>
        <v>019/21</v>
      </c>
      <c r="H119" s="193" t="str">
        <f t="shared" si="5"/>
        <v>13/02/21</v>
      </c>
      <c r="I119" s="194">
        <v>44240</v>
      </c>
    </row>
    <row r="120" spans="1:9" x14ac:dyDescent="0.3">
      <c r="A120" s="188" t="s">
        <v>167</v>
      </c>
      <c r="B120" s="188" t="s">
        <v>108</v>
      </c>
      <c r="C120" s="188" t="s">
        <v>166</v>
      </c>
      <c r="D120" s="189" t="e">
        <f t="shared" si="6"/>
        <v>#VALUE!</v>
      </c>
      <c r="E120" s="189" t="e">
        <f t="shared" si="7"/>
        <v>#VALUE!</v>
      </c>
      <c r="F120" s="188" t="str">
        <f t="shared" si="8"/>
        <v>Prop 019/21</v>
      </c>
      <c r="G120" s="188" t="str">
        <f t="shared" si="9"/>
        <v>019/21</v>
      </c>
      <c r="H120" s="193" t="str">
        <f t="shared" si="5"/>
        <v>20/02/21</v>
      </c>
      <c r="I120" s="194">
        <v>44247</v>
      </c>
    </row>
    <row r="121" spans="1:9" x14ac:dyDescent="0.3">
      <c r="A121" s="188" t="s">
        <v>168</v>
      </c>
      <c r="B121" s="188" t="s">
        <v>133</v>
      </c>
      <c r="C121" s="188" t="s">
        <v>169</v>
      </c>
      <c r="D121" s="189" t="e">
        <f t="shared" si="6"/>
        <v>#VALUE!</v>
      </c>
      <c r="E121" s="189" t="e">
        <f t="shared" si="7"/>
        <v>#VALUE!</v>
      </c>
      <c r="F121" s="188" t="str">
        <f t="shared" si="8"/>
        <v>Prop 021/21</v>
      </c>
      <c r="G121" s="188" t="str">
        <f t="shared" si="9"/>
        <v>021/21</v>
      </c>
      <c r="H121" s="193" t="str">
        <f t="shared" si="5"/>
        <v>27/02/21</v>
      </c>
      <c r="I121" s="194">
        <v>44254</v>
      </c>
    </row>
    <row r="122" spans="1:9" x14ac:dyDescent="0.3">
      <c r="A122" s="188" t="s">
        <v>168</v>
      </c>
      <c r="B122" s="188" t="s">
        <v>127</v>
      </c>
      <c r="C122" s="188" t="s">
        <v>169</v>
      </c>
      <c r="D122" s="189" t="e">
        <f t="shared" si="6"/>
        <v>#VALUE!</v>
      </c>
      <c r="E122" s="189" t="e">
        <f t="shared" si="7"/>
        <v>#VALUE!</v>
      </c>
      <c r="F122" s="188" t="str">
        <f t="shared" si="8"/>
        <v>Prop 021/21</v>
      </c>
      <c r="G122" s="188" t="str">
        <f t="shared" si="9"/>
        <v>021/21</v>
      </c>
      <c r="H122" s="193" t="str">
        <f t="shared" si="5"/>
        <v>27/02/21</v>
      </c>
      <c r="I122" s="194">
        <v>44254</v>
      </c>
    </row>
    <row r="123" spans="1:9" x14ac:dyDescent="0.3">
      <c r="A123" s="188" t="s">
        <v>168</v>
      </c>
      <c r="B123" s="188" t="s">
        <v>134</v>
      </c>
      <c r="C123" s="188" t="s">
        <v>169</v>
      </c>
      <c r="D123" s="189" t="e">
        <f t="shared" si="6"/>
        <v>#VALUE!</v>
      </c>
      <c r="E123" s="189" t="e">
        <f t="shared" si="7"/>
        <v>#VALUE!</v>
      </c>
      <c r="F123" s="188" t="str">
        <f t="shared" si="8"/>
        <v>Prop 021/21</v>
      </c>
      <c r="G123" s="188" t="str">
        <f t="shared" si="9"/>
        <v>021/21</v>
      </c>
      <c r="H123" s="193" t="str">
        <f t="shared" si="5"/>
        <v>27/02/21</v>
      </c>
      <c r="I123" s="194">
        <v>44254</v>
      </c>
    </row>
    <row r="124" spans="1:9" x14ac:dyDescent="0.3">
      <c r="A124" s="188" t="s">
        <v>168</v>
      </c>
      <c r="B124" s="188" t="s">
        <v>132</v>
      </c>
      <c r="C124" s="188" t="s">
        <v>169</v>
      </c>
      <c r="D124" s="189" t="e">
        <f t="shared" si="6"/>
        <v>#VALUE!</v>
      </c>
      <c r="E124" s="189" t="e">
        <f t="shared" si="7"/>
        <v>#VALUE!</v>
      </c>
      <c r="F124" s="188" t="str">
        <f t="shared" si="8"/>
        <v>Prop 021/21</v>
      </c>
      <c r="G124" s="188" t="str">
        <f t="shared" si="9"/>
        <v>021/21</v>
      </c>
      <c r="H124" s="193" t="str">
        <f t="shared" si="5"/>
        <v>27/02/21</v>
      </c>
      <c r="I124" s="194">
        <v>44254</v>
      </c>
    </row>
    <row r="125" spans="1:9" x14ac:dyDescent="0.3">
      <c r="A125" s="188" t="s">
        <v>170</v>
      </c>
      <c r="B125" s="188" t="s">
        <v>126</v>
      </c>
      <c r="C125" s="188" t="s">
        <v>171</v>
      </c>
      <c r="D125" s="189">
        <f t="shared" si="6"/>
        <v>3</v>
      </c>
      <c r="E125" s="189" t="str">
        <f t="shared" si="7"/>
        <v>quarta-feira</v>
      </c>
      <c r="F125" s="188" t="str">
        <f t="shared" si="8"/>
        <v>Prop 035/21</v>
      </c>
      <c r="G125" s="188" t="str">
        <f t="shared" si="9"/>
        <v>035/21</v>
      </c>
      <c r="H125" s="193" t="str">
        <f t="shared" si="5"/>
        <v>06-Wednesday</v>
      </c>
      <c r="I125" s="194">
        <v>44233</v>
      </c>
    </row>
    <row r="126" spans="1:9" x14ac:dyDescent="0.3">
      <c r="A126" s="188" t="s">
        <v>170</v>
      </c>
      <c r="B126" s="188" t="s">
        <v>131</v>
      </c>
      <c r="C126" s="188" t="s">
        <v>171</v>
      </c>
      <c r="D126" s="189">
        <f t="shared" si="6"/>
        <v>3</v>
      </c>
      <c r="E126" s="189" t="str">
        <f t="shared" si="7"/>
        <v>quarta-feira</v>
      </c>
      <c r="F126" s="188" t="str">
        <f t="shared" si="8"/>
        <v>Prop 035/21</v>
      </c>
      <c r="G126" s="188" t="str">
        <f t="shared" si="9"/>
        <v>035/21</v>
      </c>
      <c r="H126" s="193" t="str">
        <f t="shared" si="5"/>
        <v>06-Wednesday</v>
      </c>
      <c r="I126" s="194">
        <v>44233</v>
      </c>
    </row>
    <row r="127" spans="1:9" x14ac:dyDescent="0.3">
      <c r="A127" s="188" t="s">
        <v>167</v>
      </c>
      <c r="B127" s="188" t="s">
        <v>68</v>
      </c>
      <c r="C127" s="188" t="s">
        <v>153</v>
      </c>
      <c r="D127" s="189" t="e">
        <f t="shared" si="6"/>
        <v>#VALUE!</v>
      </c>
      <c r="E127" s="189" t="e">
        <f t="shared" si="7"/>
        <v>#VALUE!</v>
      </c>
      <c r="F127" s="188" t="str">
        <f t="shared" si="8"/>
        <v>Prop 053/21</v>
      </c>
      <c r="G127" s="188" t="str">
        <f t="shared" si="9"/>
        <v>053/21</v>
      </c>
      <c r="H127" s="193" t="str">
        <f t="shared" si="5"/>
        <v>20/02/21</v>
      </c>
      <c r="I127" s="194">
        <v>44247</v>
      </c>
    </row>
    <row r="128" spans="1:9" x14ac:dyDescent="0.3">
      <c r="A128" s="188" t="s">
        <v>170</v>
      </c>
      <c r="B128" s="188" t="s">
        <v>128</v>
      </c>
      <c r="C128" s="188" t="s">
        <v>172</v>
      </c>
      <c r="D128" s="189">
        <f t="shared" si="6"/>
        <v>3</v>
      </c>
      <c r="E128" s="189" t="str">
        <f t="shared" si="7"/>
        <v>quarta-feira</v>
      </c>
      <c r="F128" s="188" t="str">
        <f t="shared" si="8"/>
        <v>Prop 162/20</v>
      </c>
      <c r="G128" s="188" t="str">
        <f t="shared" si="9"/>
        <v>162/20</v>
      </c>
      <c r="H128" s="193" t="str">
        <f t="shared" si="5"/>
        <v>06-Wednesday</v>
      </c>
      <c r="I128" s="194">
        <v>44233</v>
      </c>
    </row>
    <row r="129" spans="1:9" x14ac:dyDescent="0.3">
      <c r="A129" s="188" t="s">
        <v>170</v>
      </c>
      <c r="B129" s="188" t="s">
        <v>41</v>
      </c>
      <c r="C129" s="188" t="s">
        <v>172</v>
      </c>
      <c r="D129" s="189">
        <f t="shared" si="6"/>
        <v>3</v>
      </c>
      <c r="E129" s="189" t="str">
        <f t="shared" si="7"/>
        <v>quarta-feira</v>
      </c>
      <c r="F129" s="188" t="str">
        <f t="shared" si="8"/>
        <v>Prop 162/20</v>
      </c>
      <c r="G129" s="188" t="str">
        <f t="shared" si="9"/>
        <v>162/20</v>
      </c>
      <c r="H129" s="193" t="str">
        <f t="shared" si="5"/>
        <v>06-Wednesday</v>
      </c>
      <c r="I129" s="194">
        <v>44233</v>
      </c>
    </row>
    <row r="130" spans="1:9" x14ac:dyDescent="0.3">
      <c r="A130" s="188" t="s">
        <v>170</v>
      </c>
      <c r="B130" s="188" t="s">
        <v>39</v>
      </c>
      <c r="C130" s="188" t="s">
        <v>172</v>
      </c>
      <c r="D130" s="189">
        <f t="shared" si="6"/>
        <v>3</v>
      </c>
      <c r="E130" s="189" t="str">
        <f t="shared" si="7"/>
        <v>quarta-feira</v>
      </c>
      <c r="F130" s="188" t="str">
        <f t="shared" si="8"/>
        <v>Prop 162/20</v>
      </c>
      <c r="G130" s="188" t="str">
        <f t="shared" si="9"/>
        <v>162/20</v>
      </c>
      <c r="H130" s="193" t="str">
        <f t="shared" si="5"/>
        <v>06-Wednesday</v>
      </c>
      <c r="I130" s="194">
        <v>44233</v>
      </c>
    </row>
    <row r="131" spans="1:9" x14ac:dyDescent="0.3">
      <c r="A131" s="188" t="s">
        <v>170</v>
      </c>
      <c r="B131" s="188" t="s">
        <v>122</v>
      </c>
      <c r="C131" s="188" t="s">
        <v>172</v>
      </c>
      <c r="D131" s="189">
        <f t="shared" si="6"/>
        <v>3</v>
      </c>
      <c r="E131" s="189" t="str">
        <f t="shared" si="7"/>
        <v>quarta-feira</v>
      </c>
      <c r="F131" s="188" t="str">
        <f t="shared" si="8"/>
        <v>Prop 162/20</v>
      </c>
      <c r="G131" s="188" t="str">
        <f t="shared" si="9"/>
        <v>162/20</v>
      </c>
      <c r="H131" s="193" t="str">
        <f t="shared" ref="H131:H194" si="10">TEXT(A131,"MM-AAAA")</f>
        <v>06-Wednesday</v>
      </c>
      <c r="I131" s="194">
        <v>44233</v>
      </c>
    </row>
    <row r="132" spans="1:9" x14ac:dyDescent="0.3">
      <c r="A132" s="188" t="s">
        <v>170</v>
      </c>
      <c r="B132" s="188" t="s">
        <v>130</v>
      </c>
      <c r="C132" s="188" t="s">
        <v>172</v>
      </c>
      <c r="D132" s="189">
        <f t="shared" ref="D132:D195" si="11">WEEKDAY(A132,2)</f>
        <v>3</v>
      </c>
      <c r="E132" s="189" t="str">
        <f t="shared" ref="E132:E195" si="12">IF(D132=" "," ",(IF(D132=7,"domingo",IF(D132=6,"sábado",IF(D132=5,"sexta-feira",IF(D132=4,"quinta-feira",IF(D132=3,"quarta-feira",IF(D132=2,"terça-feira","segunda-feira"))))))))</f>
        <v>quarta-feira</v>
      </c>
      <c r="F132" s="188" t="str">
        <f t="shared" ref="F132:F195" si="13">LEFT(C132,11)</f>
        <v>Prop 162/20</v>
      </c>
      <c r="G132" s="188" t="str">
        <f t="shared" ref="G132:G195" si="14">RIGHT(F132,6)</f>
        <v>162/20</v>
      </c>
      <c r="H132" s="193" t="str">
        <f t="shared" si="10"/>
        <v>06-Wednesday</v>
      </c>
      <c r="I132" s="194">
        <v>44233</v>
      </c>
    </row>
    <row r="133" spans="1:9" x14ac:dyDescent="0.3">
      <c r="A133" s="188" t="s">
        <v>170</v>
      </c>
      <c r="B133" s="188" t="s">
        <v>108</v>
      </c>
      <c r="C133" s="188" t="s">
        <v>172</v>
      </c>
      <c r="D133" s="189">
        <f t="shared" si="11"/>
        <v>3</v>
      </c>
      <c r="E133" s="189" t="str">
        <f t="shared" si="12"/>
        <v>quarta-feira</v>
      </c>
      <c r="F133" s="188" t="str">
        <f t="shared" si="13"/>
        <v>Prop 162/20</v>
      </c>
      <c r="G133" s="188" t="str">
        <f t="shared" si="14"/>
        <v>162/20</v>
      </c>
      <c r="H133" s="193" t="str">
        <f t="shared" si="10"/>
        <v>06-Wednesday</v>
      </c>
      <c r="I133" s="194">
        <v>44233</v>
      </c>
    </row>
    <row r="134" spans="1:9" x14ac:dyDescent="0.3">
      <c r="A134" s="188" t="s">
        <v>165</v>
      </c>
      <c r="B134" s="188" t="s">
        <v>128</v>
      </c>
      <c r="C134" s="188" t="s">
        <v>172</v>
      </c>
      <c r="D134" s="189" t="e">
        <f t="shared" si="11"/>
        <v>#VALUE!</v>
      </c>
      <c r="E134" s="189" t="e">
        <f t="shared" si="12"/>
        <v>#VALUE!</v>
      </c>
      <c r="F134" s="188" t="str">
        <f t="shared" si="13"/>
        <v>Prop 162/20</v>
      </c>
      <c r="G134" s="188" t="str">
        <f t="shared" si="14"/>
        <v>162/20</v>
      </c>
      <c r="H134" s="193" t="str">
        <f t="shared" si="10"/>
        <v>13/02/21</v>
      </c>
      <c r="I134" s="194">
        <v>44240</v>
      </c>
    </row>
    <row r="135" spans="1:9" x14ac:dyDescent="0.3">
      <c r="A135" s="188" t="s">
        <v>165</v>
      </c>
      <c r="B135" s="188" t="s">
        <v>41</v>
      </c>
      <c r="C135" s="188" t="s">
        <v>172</v>
      </c>
      <c r="D135" s="189" t="e">
        <f t="shared" si="11"/>
        <v>#VALUE!</v>
      </c>
      <c r="E135" s="189" t="e">
        <f t="shared" si="12"/>
        <v>#VALUE!</v>
      </c>
      <c r="F135" s="188" t="str">
        <f t="shared" si="13"/>
        <v>Prop 162/20</v>
      </c>
      <c r="G135" s="188" t="str">
        <f t="shared" si="14"/>
        <v>162/20</v>
      </c>
      <c r="H135" s="193" t="str">
        <f t="shared" si="10"/>
        <v>13/02/21</v>
      </c>
      <c r="I135" s="194">
        <v>44240</v>
      </c>
    </row>
    <row r="136" spans="1:9" x14ac:dyDescent="0.3">
      <c r="A136" s="188" t="s">
        <v>165</v>
      </c>
      <c r="B136" s="188" t="s">
        <v>107</v>
      </c>
      <c r="C136" s="188" t="s">
        <v>172</v>
      </c>
      <c r="D136" s="189" t="e">
        <f t="shared" si="11"/>
        <v>#VALUE!</v>
      </c>
      <c r="E136" s="189" t="e">
        <f t="shared" si="12"/>
        <v>#VALUE!</v>
      </c>
      <c r="F136" s="188" t="str">
        <f t="shared" si="13"/>
        <v>Prop 162/20</v>
      </c>
      <c r="G136" s="188" t="str">
        <f t="shared" si="14"/>
        <v>162/20</v>
      </c>
      <c r="H136" s="193" t="str">
        <f t="shared" si="10"/>
        <v>13/02/21</v>
      </c>
      <c r="I136" s="194">
        <v>44240</v>
      </c>
    </row>
    <row r="137" spans="1:9" x14ac:dyDescent="0.3">
      <c r="A137" s="188" t="s">
        <v>165</v>
      </c>
      <c r="B137" s="188" t="s">
        <v>39</v>
      </c>
      <c r="C137" s="188" t="s">
        <v>172</v>
      </c>
      <c r="D137" s="189" t="e">
        <f t="shared" si="11"/>
        <v>#VALUE!</v>
      </c>
      <c r="E137" s="189" t="e">
        <f t="shared" si="12"/>
        <v>#VALUE!</v>
      </c>
      <c r="F137" s="188" t="str">
        <f t="shared" si="13"/>
        <v>Prop 162/20</v>
      </c>
      <c r="G137" s="188" t="str">
        <f t="shared" si="14"/>
        <v>162/20</v>
      </c>
      <c r="H137" s="193" t="str">
        <f t="shared" si="10"/>
        <v>13/02/21</v>
      </c>
      <c r="I137" s="194">
        <v>44240</v>
      </c>
    </row>
    <row r="138" spans="1:9" x14ac:dyDescent="0.3">
      <c r="A138" s="188" t="s">
        <v>165</v>
      </c>
      <c r="B138" s="188" t="s">
        <v>108</v>
      </c>
      <c r="C138" s="188" t="s">
        <v>172</v>
      </c>
      <c r="D138" s="189" t="e">
        <f t="shared" si="11"/>
        <v>#VALUE!</v>
      </c>
      <c r="E138" s="189" t="e">
        <f t="shared" si="12"/>
        <v>#VALUE!</v>
      </c>
      <c r="F138" s="188" t="str">
        <f t="shared" si="13"/>
        <v>Prop 162/20</v>
      </c>
      <c r="G138" s="188" t="str">
        <f t="shared" si="14"/>
        <v>162/20</v>
      </c>
      <c r="H138" s="193" t="str">
        <f t="shared" si="10"/>
        <v>13/02/21</v>
      </c>
      <c r="I138" s="194">
        <v>44240</v>
      </c>
    </row>
    <row r="139" spans="1:9" x14ac:dyDescent="0.3">
      <c r="A139" s="188" t="s">
        <v>167</v>
      </c>
      <c r="B139" s="188" t="s">
        <v>41</v>
      </c>
      <c r="C139" s="188" t="s">
        <v>172</v>
      </c>
      <c r="D139" s="189" t="e">
        <f t="shared" si="11"/>
        <v>#VALUE!</v>
      </c>
      <c r="E139" s="189" t="e">
        <f t="shared" si="12"/>
        <v>#VALUE!</v>
      </c>
      <c r="F139" s="188" t="str">
        <f t="shared" si="13"/>
        <v>Prop 162/20</v>
      </c>
      <c r="G139" s="188" t="str">
        <f t="shared" si="14"/>
        <v>162/20</v>
      </c>
      <c r="H139" s="193" t="str">
        <f t="shared" si="10"/>
        <v>20/02/21</v>
      </c>
      <c r="I139" s="194">
        <v>44247</v>
      </c>
    </row>
    <row r="140" spans="1:9" x14ac:dyDescent="0.3">
      <c r="A140" s="188" t="s">
        <v>167</v>
      </c>
      <c r="B140" s="188" t="s">
        <v>39</v>
      </c>
      <c r="C140" s="188" t="s">
        <v>172</v>
      </c>
      <c r="D140" s="189" t="e">
        <f t="shared" si="11"/>
        <v>#VALUE!</v>
      </c>
      <c r="E140" s="189" t="e">
        <f t="shared" si="12"/>
        <v>#VALUE!</v>
      </c>
      <c r="F140" s="188" t="str">
        <f t="shared" si="13"/>
        <v>Prop 162/20</v>
      </c>
      <c r="G140" s="188" t="str">
        <f t="shared" si="14"/>
        <v>162/20</v>
      </c>
      <c r="H140" s="193" t="str">
        <f t="shared" si="10"/>
        <v>20/02/21</v>
      </c>
      <c r="I140" s="194">
        <v>44247</v>
      </c>
    </row>
    <row r="141" spans="1:9" x14ac:dyDescent="0.3">
      <c r="A141" s="188" t="s">
        <v>167</v>
      </c>
      <c r="B141" s="188" t="s">
        <v>122</v>
      </c>
      <c r="C141" s="188" t="s">
        <v>172</v>
      </c>
      <c r="D141" s="189" t="e">
        <f t="shared" si="11"/>
        <v>#VALUE!</v>
      </c>
      <c r="E141" s="189" t="e">
        <f t="shared" si="12"/>
        <v>#VALUE!</v>
      </c>
      <c r="F141" s="188" t="str">
        <f t="shared" si="13"/>
        <v>Prop 162/20</v>
      </c>
      <c r="G141" s="188" t="str">
        <f t="shared" si="14"/>
        <v>162/20</v>
      </c>
      <c r="H141" s="193" t="str">
        <f t="shared" si="10"/>
        <v>20/02/21</v>
      </c>
      <c r="I141" s="194">
        <v>44247</v>
      </c>
    </row>
    <row r="142" spans="1:9" x14ac:dyDescent="0.3">
      <c r="A142" s="188" t="s">
        <v>167</v>
      </c>
      <c r="B142" s="188" t="s">
        <v>105</v>
      </c>
      <c r="C142" s="188" t="s">
        <v>172</v>
      </c>
      <c r="D142" s="189" t="e">
        <f t="shared" si="11"/>
        <v>#VALUE!</v>
      </c>
      <c r="E142" s="189" t="e">
        <f t="shared" si="12"/>
        <v>#VALUE!</v>
      </c>
      <c r="F142" s="188" t="str">
        <f t="shared" si="13"/>
        <v>Prop 162/20</v>
      </c>
      <c r="G142" s="188" t="str">
        <f t="shared" si="14"/>
        <v>162/20</v>
      </c>
      <c r="H142" s="193" t="str">
        <f t="shared" si="10"/>
        <v>20/02/21</v>
      </c>
      <c r="I142" s="194">
        <v>44247</v>
      </c>
    </row>
    <row r="143" spans="1:9" x14ac:dyDescent="0.3">
      <c r="A143" s="188" t="s">
        <v>168</v>
      </c>
      <c r="B143" s="188" t="s">
        <v>41</v>
      </c>
      <c r="C143" s="188" t="s">
        <v>172</v>
      </c>
      <c r="D143" s="189" t="e">
        <f t="shared" si="11"/>
        <v>#VALUE!</v>
      </c>
      <c r="E143" s="189" t="e">
        <f t="shared" si="12"/>
        <v>#VALUE!</v>
      </c>
      <c r="F143" s="188" t="str">
        <f t="shared" si="13"/>
        <v>Prop 162/20</v>
      </c>
      <c r="G143" s="188" t="str">
        <f t="shared" si="14"/>
        <v>162/20</v>
      </c>
      <c r="H143" s="193" t="str">
        <f t="shared" si="10"/>
        <v>27/02/21</v>
      </c>
      <c r="I143" s="194">
        <v>44254</v>
      </c>
    </row>
    <row r="144" spans="1:9" x14ac:dyDescent="0.3">
      <c r="A144" s="188" t="s">
        <v>168</v>
      </c>
      <c r="B144" s="188" t="s">
        <v>39</v>
      </c>
      <c r="C144" s="188" t="s">
        <v>172</v>
      </c>
      <c r="D144" s="189" t="e">
        <f t="shared" si="11"/>
        <v>#VALUE!</v>
      </c>
      <c r="E144" s="189" t="e">
        <f t="shared" si="12"/>
        <v>#VALUE!</v>
      </c>
      <c r="F144" s="188" t="str">
        <f t="shared" si="13"/>
        <v>Prop 162/20</v>
      </c>
      <c r="G144" s="188" t="str">
        <f t="shared" si="14"/>
        <v>162/20</v>
      </c>
      <c r="H144" s="193" t="str">
        <f t="shared" si="10"/>
        <v>27/02/21</v>
      </c>
      <c r="I144" s="194">
        <v>44254</v>
      </c>
    </row>
    <row r="145" spans="1:9" x14ac:dyDescent="0.3">
      <c r="A145" s="188" t="s">
        <v>168</v>
      </c>
      <c r="B145" s="188" t="s">
        <v>122</v>
      </c>
      <c r="C145" s="188" t="s">
        <v>172</v>
      </c>
      <c r="D145" s="189" t="e">
        <f t="shared" si="11"/>
        <v>#VALUE!</v>
      </c>
      <c r="E145" s="189" t="e">
        <f t="shared" si="12"/>
        <v>#VALUE!</v>
      </c>
      <c r="F145" s="188" t="str">
        <f t="shared" si="13"/>
        <v>Prop 162/20</v>
      </c>
      <c r="G145" s="188" t="str">
        <f t="shared" si="14"/>
        <v>162/20</v>
      </c>
      <c r="H145" s="193" t="str">
        <f t="shared" si="10"/>
        <v>27/02/21</v>
      </c>
      <c r="I145" s="194">
        <v>44254</v>
      </c>
    </row>
    <row r="146" spans="1:9" x14ac:dyDescent="0.3">
      <c r="A146" s="188" t="s">
        <v>168</v>
      </c>
      <c r="B146" s="188" t="s">
        <v>130</v>
      </c>
      <c r="C146" s="188" t="s">
        <v>172</v>
      </c>
      <c r="D146" s="189" t="e">
        <f t="shared" si="11"/>
        <v>#VALUE!</v>
      </c>
      <c r="E146" s="189" t="e">
        <f t="shared" si="12"/>
        <v>#VALUE!</v>
      </c>
      <c r="F146" s="188" t="str">
        <f t="shared" si="13"/>
        <v>Prop 162/20</v>
      </c>
      <c r="G146" s="188" t="str">
        <f t="shared" si="14"/>
        <v>162/20</v>
      </c>
      <c r="H146" s="193" t="str">
        <f t="shared" si="10"/>
        <v>27/02/21</v>
      </c>
      <c r="I146" s="194">
        <v>44254</v>
      </c>
    </row>
    <row r="147" spans="1:9" x14ac:dyDescent="0.3">
      <c r="A147" s="188" t="s">
        <v>168</v>
      </c>
      <c r="B147" s="188" t="s">
        <v>105</v>
      </c>
      <c r="C147" s="188" t="s">
        <v>172</v>
      </c>
      <c r="D147" s="189" t="e">
        <f t="shared" si="11"/>
        <v>#VALUE!</v>
      </c>
      <c r="E147" s="189" t="e">
        <f t="shared" si="12"/>
        <v>#VALUE!</v>
      </c>
      <c r="F147" s="188" t="str">
        <f t="shared" si="13"/>
        <v>Prop 162/20</v>
      </c>
      <c r="G147" s="188" t="str">
        <f t="shared" si="14"/>
        <v>162/20</v>
      </c>
      <c r="H147" s="193" t="str">
        <f t="shared" si="10"/>
        <v>27/02/21</v>
      </c>
      <c r="I147" s="194">
        <v>44254</v>
      </c>
    </row>
    <row r="148" spans="1:9" x14ac:dyDescent="0.3">
      <c r="A148" s="188" t="s">
        <v>167</v>
      </c>
      <c r="B148" s="188" t="s">
        <v>69</v>
      </c>
      <c r="C148" s="188" t="s">
        <v>173</v>
      </c>
      <c r="D148" s="189" t="e">
        <f t="shared" si="11"/>
        <v>#VALUE!</v>
      </c>
      <c r="E148" s="189" t="e">
        <f t="shared" si="12"/>
        <v>#VALUE!</v>
      </c>
      <c r="F148" s="188" t="str">
        <f t="shared" si="13"/>
        <v>Prop 165/20</v>
      </c>
      <c r="G148" s="188" t="str">
        <f t="shared" si="14"/>
        <v>165/20</v>
      </c>
      <c r="H148" s="193" t="str">
        <f t="shared" si="10"/>
        <v>20/02/21</v>
      </c>
      <c r="I148" s="194">
        <v>44247</v>
      </c>
    </row>
    <row r="149" spans="1:9" x14ac:dyDescent="0.3">
      <c r="A149" s="188" t="s">
        <v>167</v>
      </c>
      <c r="B149" s="188" t="s">
        <v>106</v>
      </c>
      <c r="C149" s="188" t="s">
        <v>173</v>
      </c>
      <c r="D149" s="189" t="e">
        <f t="shared" si="11"/>
        <v>#VALUE!</v>
      </c>
      <c r="E149" s="189" t="e">
        <f t="shared" si="12"/>
        <v>#VALUE!</v>
      </c>
      <c r="F149" s="188" t="str">
        <f t="shared" si="13"/>
        <v>Prop 165/20</v>
      </c>
      <c r="G149" s="188" t="str">
        <f t="shared" si="14"/>
        <v>165/20</v>
      </c>
      <c r="H149" s="193" t="str">
        <f t="shared" si="10"/>
        <v>20/02/21</v>
      </c>
      <c r="I149" s="194">
        <v>44247</v>
      </c>
    </row>
    <row r="150" spans="1:9" x14ac:dyDescent="0.3">
      <c r="A150" s="188" t="s">
        <v>167</v>
      </c>
      <c r="B150" s="188" t="s">
        <v>131</v>
      </c>
      <c r="C150" s="188" t="s">
        <v>173</v>
      </c>
      <c r="D150" s="189" t="e">
        <f t="shared" si="11"/>
        <v>#VALUE!</v>
      </c>
      <c r="E150" s="189" t="e">
        <f t="shared" si="12"/>
        <v>#VALUE!</v>
      </c>
      <c r="F150" s="188" t="str">
        <f t="shared" si="13"/>
        <v>Prop 165/20</v>
      </c>
      <c r="G150" s="188" t="str">
        <f t="shared" si="14"/>
        <v>165/20</v>
      </c>
      <c r="H150" s="193" t="str">
        <f t="shared" si="10"/>
        <v>20/02/21</v>
      </c>
      <c r="I150" s="194">
        <v>44247</v>
      </c>
    </row>
    <row r="151" spans="1:9" x14ac:dyDescent="0.3">
      <c r="A151" s="188" t="s">
        <v>168</v>
      </c>
      <c r="B151" s="188" t="s">
        <v>128</v>
      </c>
      <c r="C151" s="188" t="s">
        <v>173</v>
      </c>
      <c r="D151" s="189" t="e">
        <f t="shared" si="11"/>
        <v>#VALUE!</v>
      </c>
      <c r="E151" s="189" t="e">
        <f t="shared" si="12"/>
        <v>#VALUE!</v>
      </c>
      <c r="F151" s="188" t="str">
        <f t="shared" si="13"/>
        <v>Prop 165/20</v>
      </c>
      <c r="G151" s="188" t="str">
        <f t="shared" si="14"/>
        <v>165/20</v>
      </c>
      <c r="H151" s="193" t="str">
        <f t="shared" si="10"/>
        <v>27/02/21</v>
      </c>
      <c r="I151" s="194">
        <v>44254</v>
      </c>
    </row>
    <row r="152" spans="1:9" x14ac:dyDescent="0.3">
      <c r="A152" s="188" t="s">
        <v>168</v>
      </c>
      <c r="B152" s="188" t="s">
        <v>69</v>
      </c>
      <c r="C152" s="188" t="s">
        <v>173</v>
      </c>
      <c r="D152" s="189" t="e">
        <f t="shared" si="11"/>
        <v>#VALUE!</v>
      </c>
      <c r="E152" s="189" t="e">
        <f t="shared" si="12"/>
        <v>#VALUE!</v>
      </c>
      <c r="F152" s="188" t="str">
        <f t="shared" si="13"/>
        <v>Prop 165/20</v>
      </c>
      <c r="G152" s="188" t="str">
        <f t="shared" si="14"/>
        <v>165/20</v>
      </c>
      <c r="H152" s="193" t="str">
        <f t="shared" si="10"/>
        <v>27/02/21</v>
      </c>
      <c r="I152" s="194">
        <v>44254</v>
      </c>
    </row>
    <row r="153" spans="1:9" x14ac:dyDescent="0.3">
      <c r="A153" s="188" t="s">
        <v>168</v>
      </c>
      <c r="B153" s="188" t="s">
        <v>131</v>
      </c>
      <c r="C153" s="188" t="s">
        <v>173</v>
      </c>
      <c r="D153" s="189" t="e">
        <f t="shared" si="11"/>
        <v>#VALUE!</v>
      </c>
      <c r="E153" s="189" t="e">
        <f t="shared" si="12"/>
        <v>#VALUE!</v>
      </c>
      <c r="F153" s="188" t="str">
        <f t="shared" si="13"/>
        <v>Prop 165/20</v>
      </c>
      <c r="G153" s="188" t="str">
        <f t="shared" si="14"/>
        <v>165/20</v>
      </c>
      <c r="H153" s="193" t="str">
        <f t="shared" si="10"/>
        <v>27/02/21</v>
      </c>
      <c r="I153" s="194">
        <v>44254</v>
      </c>
    </row>
    <row r="154" spans="1:9" x14ac:dyDescent="0.3">
      <c r="A154" s="188" t="s">
        <v>170</v>
      </c>
      <c r="B154" s="188" t="s">
        <v>107</v>
      </c>
      <c r="C154" s="188" t="s">
        <v>156</v>
      </c>
      <c r="D154" s="189">
        <f t="shared" si="11"/>
        <v>3</v>
      </c>
      <c r="E154" s="189" t="str">
        <f t="shared" si="12"/>
        <v>quarta-feira</v>
      </c>
      <c r="F154" s="188" t="str">
        <f t="shared" si="13"/>
        <v>Prop 197/18</v>
      </c>
      <c r="G154" s="188" t="str">
        <f t="shared" si="14"/>
        <v>197/18</v>
      </c>
      <c r="H154" s="193" t="str">
        <f t="shared" si="10"/>
        <v>06-Wednesday</v>
      </c>
      <c r="I154" s="194">
        <v>44233</v>
      </c>
    </row>
    <row r="155" spans="1:9" x14ac:dyDescent="0.3">
      <c r="A155" s="188" t="s">
        <v>170</v>
      </c>
      <c r="B155" s="188" t="s">
        <v>68</v>
      </c>
      <c r="C155" s="188" t="s">
        <v>156</v>
      </c>
      <c r="D155" s="189">
        <f t="shared" si="11"/>
        <v>3</v>
      </c>
      <c r="E155" s="189" t="str">
        <f t="shared" si="12"/>
        <v>quarta-feira</v>
      </c>
      <c r="F155" s="188" t="str">
        <f t="shared" si="13"/>
        <v>Prop 197/18</v>
      </c>
      <c r="G155" s="188" t="str">
        <f t="shared" si="14"/>
        <v>197/18</v>
      </c>
      <c r="H155" s="193" t="str">
        <f t="shared" si="10"/>
        <v>06-Wednesday</v>
      </c>
      <c r="I155" s="194">
        <v>44233</v>
      </c>
    </row>
    <row r="156" spans="1:9" x14ac:dyDescent="0.3">
      <c r="A156" s="188" t="s">
        <v>170</v>
      </c>
      <c r="B156" s="188" t="s">
        <v>69</v>
      </c>
      <c r="C156" s="188" t="s">
        <v>156</v>
      </c>
      <c r="D156" s="189">
        <f t="shared" si="11"/>
        <v>3</v>
      </c>
      <c r="E156" s="189" t="str">
        <f t="shared" si="12"/>
        <v>quarta-feira</v>
      </c>
      <c r="F156" s="188" t="str">
        <f t="shared" si="13"/>
        <v>Prop 197/18</v>
      </c>
      <c r="G156" s="188" t="str">
        <f t="shared" si="14"/>
        <v>197/18</v>
      </c>
      <c r="H156" s="193" t="str">
        <f t="shared" si="10"/>
        <v>06-Wednesday</v>
      </c>
      <c r="I156" s="194">
        <v>44233</v>
      </c>
    </row>
    <row r="157" spans="1:9" x14ac:dyDescent="0.3">
      <c r="A157" s="188" t="s">
        <v>170</v>
      </c>
      <c r="B157" s="188" t="s">
        <v>105</v>
      </c>
      <c r="C157" s="188" t="s">
        <v>156</v>
      </c>
      <c r="D157" s="189">
        <f t="shared" si="11"/>
        <v>3</v>
      </c>
      <c r="E157" s="189" t="str">
        <f t="shared" si="12"/>
        <v>quarta-feira</v>
      </c>
      <c r="F157" s="188" t="str">
        <f t="shared" si="13"/>
        <v>Prop 197/18</v>
      </c>
      <c r="G157" s="188" t="str">
        <f t="shared" si="14"/>
        <v>197/18</v>
      </c>
      <c r="H157" s="193" t="str">
        <f t="shared" si="10"/>
        <v>06-Wednesday</v>
      </c>
      <c r="I157" s="194">
        <v>44233</v>
      </c>
    </row>
    <row r="158" spans="1:9" x14ac:dyDescent="0.3">
      <c r="A158" s="188" t="s">
        <v>170</v>
      </c>
      <c r="B158" s="188" t="s">
        <v>106</v>
      </c>
      <c r="C158" s="188" t="s">
        <v>156</v>
      </c>
      <c r="D158" s="189">
        <f t="shared" si="11"/>
        <v>3</v>
      </c>
      <c r="E158" s="189" t="str">
        <f t="shared" si="12"/>
        <v>quarta-feira</v>
      </c>
      <c r="F158" s="188" t="str">
        <f t="shared" si="13"/>
        <v>Prop 197/18</v>
      </c>
      <c r="G158" s="188" t="str">
        <f t="shared" si="14"/>
        <v>197/18</v>
      </c>
      <c r="H158" s="193" t="str">
        <f t="shared" si="10"/>
        <v>06-Wednesday</v>
      </c>
      <c r="I158" s="194">
        <v>44233</v>
      </c>
    </row>
    <row r="159" spans="1:9" x14ac:dyDescent="0.3">
      <c r="A159" s="188" t="s">
        <v>170</v>
      </c>
      <c r="B159" s="188" t="s">
        <v>132</v>
      </c>
      <c r="C159" s="188" t="s">
        <v>156</v>
      </c>
      <c r="D159" s="189">
        <f t="shared" si="11"/>
        <v>3</v>
      </c>
      <c r="E159" s="189" t="str">
        <f t="shared" si="12"/>
        <v>quarta-feira</v>
      </c>
      <c r="F159" s="188" t="str">
        <f t="shared" si="13"/>
        <v>Prop 197/18</v>
      </c>
      <c r="G159" s="188" t="str">
        <f t="shared" si="14"/>
        <v>197/18</v>
      </c>
      <c r="H159" s="193" t="str">
        <f t="shared" si="10"/>
        <v>06-Wednesday</v>
      </c>
      <c r="I159" s="194">
        <v>44233</v>
      </c>
    </row>
    <row r="160" spans="1:9" x14ac:dyDescent="0.3">
      <c r="A160" s="188" t="s">
        <v>165</v>
      </c>
      <c r="B160" s="188" t="s">
        <v>69</v>
      </c>
      <c r="C160" s="188" t="s">
        <v>156</v>
      </c>
      <c r="D160" s="189" t="e">
        <f t="shared" si="11"/>
        <v>#VALUE!</v>
      </c>
      <c r="E160" s="189" t="e">
        <f t="shared" si="12"/>
        <v>#VALUE!</v>
      </c>
      <c r="F160" s="188" t="str">
        <f t="shared" si="13"/>
        <v>Prop 197/18</v>
      </c>
      <c r="G160" s="188" t="str">
        <f t="shared" si="14"/>
        <v>197/18</v>
      </c>
      <c r="H160" s="193" t="str">
        <f t="shared" si="10"/>
        <v>13/02/21</v>
      </c>
      <c r="I160" s="194">
        <v>44240</v>
      </c>
    </row>
    <row r="161" spans="1:9" x14ac:dyDescent="0.3">
      <c r="A161" s="188" t="s">
        <v>165</v>
      </c>
      <c r="B161" s="188" t="s">
        <v>105</v>
      </c>
      <c r="C161" s="188" t="s">
        <v>156</v>
      </c>
      <c r="D161" s="189" t="e">
        <f t="shared" si="11"/>
        <v>#VALUE!</v>
      </c>
      <c r="E161" s="189" t="e">
        <f t="shared" si="12"/>
        <v>#VALUE!</v>
      </c>
      <c r="F161" s="188" t="str">
        <f t="shared" si="13"/>
        <v>Prop 197/18</v>
      </c>
      <c r="G161" s="188" t="str">
        <f t="shared" si="14"/>
        <v>197/18</v>
      </c>
      <c r="H161" s="193" t="str">
        <f t="shared" si="10"/>
        <v>13/02/21</v>
      </c>
      <c r="I161" s="194">
        <v>44240</v>
      </c>
    </row>
    <row r="162" spans="1:9" x14ac:dyDescent="0.3">
      <c r="A162" s="188" t="s">
        <v>165</v>
      </c>
      <c r="B162" s="188" t="s">
        <v>106</v>
      </c>
      <c r="C162" s="188" t="s">
        <v>156</v>
      </c>
      <c r="D162" s="189" t="e">
        <f t="shared" si="11"/>
        <v>#VALUE!</v>
      </c>
      <c r="E162" s="189" t="e">
        <f t="shared" si="12"/>
        <v>#VALUE!</v>
      </c>
      <c r="F162" s="188" t="str">
        <f t="shared" si="13"/>
        <v>Prop 197/18</v>
      </c>
      <c r="G162" s="188" t="str">
        <f t="shared" si="14"/>
        <v>197/18</v>
      </c>
      <c r="H162" s="193" t="str">
        <f t="shared" si="10"/>
        <v>13/02/21</v>
      </c>
      <c r="I162" s="194">
        <v>44240</v>
      </c>
    </row>
    <row r="163" spans="1:9" x14ac:dyDescent="0.3">
      <c r="A163" s="188" t="s">
        <v>165</v>
      </c>
      <c r="B163" s="188" t="s">
        <v>132</v>
      </c>
      <c r="C163" s="188" t="s">
        <v>156</v>
      </c>
      <c r="D163" s="189" t="e">
        <f t="shared" si="11"/>
        <v>#VALUE!</v>
      </c>
      <c r="E163" s="189" t="e">
        <f t="shared" si="12"/>
        <v>#VALUE!</v>
      </c>
      <c r="F163" s="188" t="str">
        <f t="shared" si="13"/>
        <v>Prop 197/18</v>
      </c>
      <c r="G163" s="188" t="str">
        <f t="shared" si="14"/>
        <v>197/18</v>
      </c>
      <c r="H163" s="193" t="str">
        <f t="shared" si="10"/>
        <v>13/02/21</v>
      </c>
      <c r="I163" s="194">
        <v>44240</v>
      </c>
    </row>
    <row r="164" spans="1:9" x14ac:dyDescent="0.3">
      <c r="A164" s="188" t="s">
        <v>165</v>
      </c>
      <c r="B164" s="188" t="s">
        <v>127</v>
      </c>
      <c r="C164" s="188" t="s">
        <v>157</v>
      </c>
      <c r="D164" s="189" t="e">
        <f t="shared" si="11"/>
        <v>#VALUE!</v>
      </c>
      <c r="E164" s="189" t="e">
        <f t="shared" si="12"/>
        <v>#VALUE!</v>
      </c>
      <c r="F164" s="188" t="str">
        <f t="shared" si="13"/>
        <v>Prop 267/20</v>
      </c>
      <c r="G164" s="188" t="str">
        <f t="shared" si="14"/>
        <v>267/20</v>
      </c>
      <c r="H164" s="193" t="str">
        <f t="shared" si="10"/>
        <v>13/02/21</v>
      </c>
      <c r="I164" s="194">
        <v>44240</v>
      </c>
    </row>
    <row r="165" spans="1:9" x14ac:dyDescent="0.3">
      <c r="A165" s="188" t="s">
        <v>165</v>
      </c>
      <c r="B165" s="188" t="s">
        <v>122</v>
      </c>
      <c r="C165" s="188" t="s">
        <v>157</v>
      </c>
      <c r="D165" s="189" t="e">
        <f t="shared" si="11"/>
        <v>#VALUE!</v>
      </c>
      <c r="E165" s="189" t="e">
        <f t="shared" si="12"/>
        <v>#VALUE!</v>
      </c>
      <c r="F165" s="188" t="str">
        <f t="shared" si="13"/>
        <v>Prop 267/20</v>
      </c>
      <c r="G165" s="188" t="str">
        <f t="shared" si="14"/>
        <v>267/20</v>
      </c>
      <c r="H165" s="193" t="str">
        <f t="shared" si="10"/>
        <v>13/02/21</v>
      </c>
      <c r="I165" s="194">
        <v>44240</v>
      </c>
    </row>
    <row r="166" spans="1:9" x14ac:dyDescent="0.3">
      <c r="A166" s="188" t="s">
        <v>165</v>
      </c>
      <c r="B166" s="188" t="s">
        <v>129</v>
      </c>
      <c r="C166" s="188" t="s">
        <v>157</v>
      </c>
      <c r="D166" s="189" t="e">
        <f t="shared" si="11"/>
        <v>#VALUE!</v>
      </c>
      <c r="E166" s="189" t="e">
        <f t="shared" si="12"/>
        <v>#VALUE!</v>
      </c>
      <c r="F166" s="188" t="str">
        <f t="shared" si="13"/>
        <v>Prop 267/20</v>
      </c>
      <c r="G166" s="188" t="str">
        <f t="shared" si="14"/>
        <v>267/20</v>
      </c>
      <c r="H166" s="193" t="str">
        <f t="shared" si="10"/>
        <v>13/02/21</v>
      </c>
      <c r="I166" s="194">
        <v>44240</v>
      </c>
    </row>
    <row r="167" spans="1:9" x14ac:dyDescent="0.3">
      <c r="A167" s="188" t="s">
        <v>165</v>
      </c>
      <c r="B167" s="188" t="s">
        <v>130</v>
      </c>
      <c r="C167" s="188" t="s">
        <v>157</v>
      </c>
      <c r="D167" s="189" t="e">
        <f t="shared" si="11"/>
        <v>#VALUE!</v>
      </c>
      <c r="E167" s="189" t="e">
        <f t="shared" si="12"/>
        <v>#VALUE!</v>
      </c>
      <c r="F167" s="188" t="str">
        <f t="shared" si="13"/>
        <v>Prop 267/20</v>
      </c>
      <c r="G167" s="188" t="str">
        <f t="shared" si="14"/>
        <v>267/20</v>
      </c>
      <c r="H167" s="193" t="str">
        <f t="shared" si="10"/>
        <v>13/02/21</v>
      </c>
      <c r="I167" s="194">
        <v>44240</v>
      </c>
    </row>
    <row r="168" spans="1:9" x14ac:dyDescent="0.3">
      <c r="A168" s="188" t="s">
        <v>165</v>
      </c>
      <c r="B168" s="188" t="s">
        <v>68</v>
      </c>
      <c r="C168" s="188" t="s">
        <v>157</v>
      </c>
      <c r="D168" s="189" t="e">
        <f t="shared" si="11"/>
        <v>#VALUE!</v>
      </c>
      <c r="E168" s="189" t="e">
        <f t="shared" si="12"/>
        <v>#VALUE!</v>
      </c>
      <c r="F168" s="188" t="str">
        <f t="shared" si="13"/>
        <v>Prop 267/20</v>
      </c>
      <c r="G168" s="188" t="str">
        <f t="shared" si="14"/>
        <v>267/20</v>
      </c>
      <c r="H168" s="193" t="str">
        <f t="shared" si="10"/>
        <v>13/02/21</v>
      </c>
      <c r="I168" s="194">
        <v>44240</v>
      </c>
    </row>
    <row r="169" spans="1:9" x14ac:dyDescent="0.3">
      <c r="A169" s="188" t="s">
        <v>167</v>
      </c>
      <c r="B169" s="188" t="s">
        <v>127</v>
      </c>
      <c r="C169" s="188" t="s">
        <v>157</v>
      </c>
      <c r="D169" s="189" t="e">
        <f t="shared" si="11"/>
        <v>#VALUE!</v>
      </c>
      <c r="E169" s="189" t="e">
        <f t="shared" si="12"/>
        <v>#VALUE!</v>
      </c>
      <c r="F169" s="188" t="str">
        <f t="shared" si="13"/>
        <v>Prop 267/20</v>
      </c>
      <c r="G169" s="188" t="str">
        <f t="shared" si="14"/>
        <v>267/20</v>
      </c>
      <c r="H169" s="193" t="str">
        <f t="shared" si="10"/>
        <v>20/02/21</v>
      </c>
      <c r="I169" s="194">
        <v>44247</v>
      </c>
    </row>
    <row r="170" spans="1:9" x14ac:dyDescent="0.3">
      <c r="A170" s="188" t="s">
        <v>167</v>
      </c>
      <c r="B170" s="188" t="s">
        <v>107</v>
      </c>
      <c r="C170" s="188" t="s">
        <v>157</v>
      </c>
      <c r="D170" s="189" t="e">
        <f t="shared" si="11"/>
        <v>#VALUE!</v>
      </c>
      <c r="E170" s="189" t="e">
        <f t="shared" si="12"/>
        <v>#VALUE!</v>
      </c>
      <c r="F170" s="188" t="str">
        <f t="shared" si="13"/>
        <v>Prop 267/20</v>
      </c>
      <c r="G170" s="188" t="str">
        <f t="shared" si="14"/>
        <v>267/20</v>
      </c>
      <c r="H170" s="193" t="str">
        <f t="shared" si="10"/>
        <v>20/02/21</v>
      </c>
      <c r="I170" s="194">
        <v>44247</v>
      </c>
    </row>
    <row r="171" spans="1:9" x14ac:dyDescent="0.3">
      <c r="A171" s="188" t="s">
        <v>167</v>
      </c>
      <c r="B171" s="188" t="s">
        <v>129</v>
      </c>
      <c r="C171" s="188" t="s">
        <v>157</v>
      </c>
      <c r="D171" s="189" t="e">
        <f t="shared" si="11"/>
        <v>#VALUE!</v>
      </c>
      <c r="E171" s="189" t="e">
        <f t="shared" si="12"/>
        <v>#VALUE!</v>
      </c>
      <c r="F171" s="188" t="str">
        <f t="shared" si="13"/>
        <v>Prop 267/20</v>
      </c>
      <c r="G171" s="188" t="str">
        <f t="shared" si="14"/>
        <v>267/20</v>
      </c>
      <c r="H171" s="193" t="str">
        <f t="shared" si="10"/>
        <v>20/02/21</v>
      </c>
      <c r="I171" s="194">
        <v>44247</v>
      </c>
    </row>
    <row r="172" spans="1:9" x14ac:dyDescent="0.3">
      <c r="A172" s="188" t="s">
        <v>167</v>
      </c>
      <c r="B172" s="188" t="s">
        <v>130</v>
      </c>
      <c r="C172" s="188" t="s">
        <v>157</v>
      </c>
      <c r="D172" s="189" t="e">
        <f t="shared" si="11"/>
        <v>#VALUE!</v>
      </c>
      <c r="E172" s="189" t="e">
        <f t="shared" si="12"/>
        <v>#VALUE!</v>
      </c>
      <c r="F172" s="188" t="str">
        <f t="shared" si="13"/>
        <v>Prop 267/20</v>
      </c>
      <c r="G172" s="188" t="str">
        <f t="shared" si="14"/>
        <v>267/20</v>
      </c>
      <c r="H172" s="193" t="str">
        <f t="shared" si="10"/>
        <v>20/02/21</v>
      </c>
      <c r="I172" s="194">
        <v>44247</v>
      </c>
    </row>
    <row r="173" spans="1:9" x14ac:dyDescent="0.3">
      <c r="A173" s="188" t="s">
        <v>167</v>
      </c>
      <c r="B173" s="188" t="s">
        <v>132</v>
      </c>
      <c r="C173" s="188" t="s">
        <v>157</v>
      </c>
      <c r="D173" s="189" t="e">
        <f t="shared" si="11"/>
        <v>#VALUE!</v>
      </c>
      <c r="E173" s="189" t="e">
        <f t="shared" si="12"/>
        <v>#VALUE!</v>
      </c>
      <c r="F173" s="188" t="str">
        <f t="shared" si="13"/>
        <v>Prop 267/20</v>
      </c>
      <c r="G173" s="188" t="str">
        <f t="shared" si="14"/>
        <v>267/20</v>
      </c>
      <c r="H173" s="193" t="str">
        <f t="shared" si="10"/>
        <v>20/02/21</v>
      </c>
      <c r="I173" s="194">
        <v>44247</v>
      </c>
    </row>
    <row r="174" spans="1:9" x14ac:dyDescent="0.3">
      <c r="A174" s="188" t="s">
        <v>168</v>
      </c>
      <c r="B174" s="188" t="s">
        <v>107</v>
      </c>
      <c r="C174" s="188" t="s">
        <v>157</v>
      </c>
      <c r="D174" s="189" t="e">
        <f t="shared" si="11"/>
        <v>#VALUE!</v>
      </c>
      <c r="E174" s="189" t="e">
        <f t="shared" si="12"/>
        <v>#VALUE!</v>
      </c>
      <c r="F174" s="188" t="str">
        <f t="shared" si="13"/>
        <v>Prop 267/20</v>
      </c>
      <c r="G174" s="188" t="str">
        <f t="shared" si="14"/>
        <v>267/20</v>
      </c>
      <c r="H174" s="193" t="str">
        <f t="shared" si="10"/>
        <v>27/02/21</v>
      </c>
      <c r="I174" s="194">
        <v>44254</v>
      </c>
    </row>
    <row r="175" spans="1:9" x14ac:dyDescent="0.3">
      <c r="A175" s="188" t="s">
        <v>168</v>
      </c>
      <c r="B175" s="188" t="s">
        <v>129</v>
      </c>
      <c r="C175" s="188" t="s">
        <v>157</v>
      </c>
      <c r="D175" s="189" t="e">
        <f t="shared" si="11"/>
        <v>#VALUE!</v>
      </c>
      <c r="E175" s="189" t="e">
        <f t="shared" si="12"/>
        <v>#VALUE!</v>
      </c>
      <c r="F175" s="188" t="str">
        <f t="shared" si="13"/>
        <v>Prop 267/20</v>
      </c>
      <c r="G175" s="188" t="str">
        <f t="shared" si="14"/>
        <v>267/20</v>
      </c>
      <c r="H175" s="193" t="str">
        <f t="shared" si="10"/>
        <v>27/02/21</v>
      </c>
      <c r="I175" s="194">
        <v>44254</v>
      </c>
    </row>
    <row r="176" spans="1:9" x14ac:dyDescent="0.3">
      <c r="A176" s="188" t="s">
        <v>168</v>
      </c>
      <c r="B176" s="188" t="s">
        <v>68</v>
      </c>
      <c r="C176" s="188" t="s">
        <v>157</v>
      </c>
      <c r="D176" s="189" t="e">
        <f t="shared" si="11"/>
        <v>#VALUE!</v>
      </c>
      <c r="E176" s="189" t="e">
        <f t="shared" si="12"/>
        <v>#VALUE!</v>
      </c>
      <c r="F176" s="188" t="str">
        <f t="shared" si="13"/>
        <v>Prop 267/20</v>
      </c>
      <c r="G176" s="188" t="str">
        <f t="shared" si="14"/>
        <v>267/20</v>
      </c>
      <c r="H176" s="193" t="str">
        <f t="shared" si="10"/>
        <v>27/02/21</v>
      </c>
      <c r="I176" s="194">
        <v>44254</v>
      </c>
    </row>
    <row r="177" spans="1:9" x14ac:dyDescent="0.3">
      <c r="A177" s="188" t="s">
        <v>168</v>
      </c>
      <c r="B177" s="188" t="s">
        <v>108</v>
      </c>
      <c r="C177" s="188" t="s">
        <v>174</v>
      </c>
      <c r="D177" s="189" t="e">
        <f t="shared" si="11"/>
        <v>#VALUE!</v>
      </c>
      <c r="E177" s="189" t="e">
        <f t="shared" si="12"/>
        <v>#VALUE!</v>
      </c>
      <c r="F177" s="188" t="str">
        <f t="shared" si="13"/>
        <v>Prop 352/20</v>
      </c>
      <c r="G177" s="188" t="str">
        <f t="shared" si="14"/>
        <v>352/20</v>
      </c>
      <c r="H177" s="193" t="str">
        <f t="shared" si="10"/>
        <v>27/02/21</v>
      </c>
      <c r="I177" s="194">
        <v>44254</v>
      </c>
    </row>
    <row r="178" spans="1:9" x14ac:dyDescent="0.3">
      <c r="A178" s="188" t="s">
        <v>168</v>
      </c>
      <c r="B178" s="188" t="s">
        <v>106</v>
      </c>
      <c r="C178" s="188" t="s">
        <v>174</v>
      </c>
      <c r="D178" s="189" t="e">
        <f t="shared" si="11"/>
        <v>#VALUE!</v>
      </c>
      <c r="E178" s="189" t="e">
        <f t="shared" si="12"/>
        <v>#VALUE!</v>
      </c>
      <c r="F178" s="188" t="str">
        <f t="shared" si="13"/>
        <v>Prop 352/20</v>
      </c>
      <c r="G178" s="188" t="str">
        <f t="shared" si="14"/>
        <v>352/20</v>
      </c>
      <c r="H178" s="193" t="str">
        <f t="shared" si="10"/>
        <v>27/02/21</v>
      </c>
      <c r="I178" s="194">
        <v>44254</v>
      </c>
    </row>
    <row r="179" spans="1:9" x14ac:dyDescent="0.3">
      <c r="A179" s="188" t="s">
        <v>170</v>
      </c>
      <c r="B179" s="188" t="s">
        <v>127</v>
      </c>
      <c r="C179" s="188" t="s">
        <v>175</v>
      </c>
      <c r="D179" s="189">
        <f t="shared" si="11"/>
        <v>3</v>
      </c>
      <c r="E179" s="189" t="str">
        <f t="shared" si="12"/>
        <v>quarta-feira</v>
      </c>
      <c r="F179" s="188" t="str">
        <f t="shared" si="13"/>
        <v>Prop 432/20</v>
      </c>
      <c r="G179" s="188" t="str">
        <f t="shared" si="14"/>
        <v>432/20</v>
      </c>
      <c r="H179" s="193" t="str">
        <f t="shared" si="10"/>
        <v>06-Wednesday</v>
      </c>
      <c r="I179" s="194">
        <v>44233</v>
      </c>
    </row>
    <row r="180" spans="1:9" x14ac:dyDescent="0.3">
      <c r="A180" s="188" t="s">
        <v>170</v>
      </c>
      <c r="B180" s="188" t="s">
        <v>129</v>
      </c>
      <c r="C180" s="188" t="s">
        <v>175</v>
      </c>
      <c r="D180" s="189">
        <f t="shared" si="11"/>
        <v>3</v>
      </c>
      <c r="E180" s="189" t="str">
        <f t="shared" si="12"/>
        <v>quarta-feira</v>
      </c>
      <c r="F180" s="188" t="str">
        <f t="shared" si="13"/>
        <v>Prop 432/20</v>
      </c>
      <c r="G180" s="188" t="str">
        <f t="shared" si="14"/>
        <v>432/20</v>
      </c>
      <c r="H180" s="193" t="str">
        <f t="shared" si="10"/>
        <v>06-Wednesday</v>
      </c>
      <c r="I180" s="194">
        <v>44233</v>
      </c>
    </row>
    <row r="181" spans="1:9" x14ac:dyDescent="0.3">
      <c r="A181" s="188" t="s">
        <v>176</v>
      </c>
      <c r="B181" s="188" t="s">
        <v>128</v>
      </c>
      <c r="C181" s="188" t="s">
        <v>145</v>
      </c>
      <c r="D181" s="189">
        <f t="shared" si="11"/>
        <v>6</v>
      </c>
      <c r="E181" s="189" t="str">
        <f t="shared" si="12"/>
        <v>sábado</v>
      </c>
      <c r="F181" s="188" t="str">
        <f t="shared" si="13"/>
        <v>Prop 025/20</v>
      </c>
      <c r="G181" s="188" t="str">
        <f t="shared" si="14"/>
        <v>025/20</v>
      </c>
      <c r="H181" s="193" t="str">
        <f t="shared" si="10"/>
        <v>01-Saturday</v>
      </c>
      <c r="I181" s="194">
        <v>44228</v>
      </c>
    </row>
    <row r="182" spans="1:9" x14ac:dyDescent="0.3">
      <c r="A182" s="188" t="s">
        <v>176</v>
      </c>
      <c r="B182" s="188" t="s">
        <v>39</v>
      </c>
      <c r="C182" s="188" t="s">
        <v>145</v>
      </c>
      <c r="D182" s="189">
        <f t="shared" si="11"/>
        <v>6</v>
      </c>
      <c r="E182" s="189" t="str">
        <f t="shared" si="12"/>
        <v>sábado</v>
      </c>
      <c r="F182" s="188" t="str">
        <f t="shared" si="13"/>
        <v>Prop 025/20</v>
      </c>
      <c r="G182" s="188" t="str">
        <f t="shared" si="14"/>
        <v>025/20</v>
      </c>
      <c r="H182" s="193" t="str">
        <f t="shared" si="10"/>
        <v>01-Saturday</v>
      </c>
      <c r="I182" s="194">
        <v>44228</v>
      </c>
    </row>
    <row r="183" spans="1:9" x14ac:dyDescent="0.3">
      <c r="A183" s="188" t="s">
        <v>176</v>
      </c>
      <c r="B183" s="188" t="s">
        <v>126</v>
      </c>
      <c r="C183" s="188" t="s">
        <v>145</v>
      </c>
      <c r="D183" s="189">
        <f t="shared" si="11"/>
        <v>6</v>
      </c>
      <c r="E183" s="189" t="str">
        <f t="shared" si="12"/>
        <v>sábado</v>
      </c>
      <c r="F183" s="188" t="str">
        <f t="shared" si="13"/>
        <v>Prop 025/20</v>
      </c>
      <c r="G183" s="188" t="str">
        <f t="shared" si="14"/>
        <v>025/20</v>
      </c>
      <c r="H183" s="193" t="str">
        <f t="shared" si="10"/>
        <v>01-Saturday</v>
      </c>
      <c r="I183" s="194">
        <v>44228</v>
      </c>
    </row>
    <row r="184" spans="1:9" x14ac:dyDescent="0.3">
      <c r="A184" s="188" t="s">
        <v>176</v>
      </c>
      <c r="B184" s="188" t="s">
        <v>122</v>
      </c>
      <c r="C184" s="188" t="s">
        <v>145</v>
      </c>
      <c r="D184" s="189">
        <f t="shared" si="11"/>
        <v>6</v>
      </c>
      <c r="E184" s="189" t="str">
        <f t="shared" si="12"/>
        <v>sábado</v>
      </c>
      <c r="F184" s="188" t="str">
        <f t="shared" si="13"/>
        <v>Prop 025/20</v>
      </c>
      <c r="G184" s="188" t="str">
        <f t="shared" si="14"/>
        <v>025/20</v>
      </c>
      <c r="H184" s="193" t="str">
        <f t="shared" si="10"/>
        <v>01-Saturday</v>
      </c>
      <c r="I184" s="194">
        <v>44228</v>
      </c>
    </row>
    <row r="185" spans="1:9" x14ac:dyDescent="0.3">
      <c r="A185" s="188" t="s">
        <v>176</v>
      </c>
      <c r="B185" s="188" t="s">
        <v>131</v>
      </c>
      <c r="C185" s="188" t="s">
        <v>145</v>
      </c>
      <c r="D185" s="189">
        <f t="shared" si="11"/>
        <v>6</v>
      </c>
      <c r="E185" s="189" t="str">
        <f t="shared" si="12"/>
        <v>sábado</v>
      </c>
      <c r="F185" s="188" t="str">
        <f t="shared" si="13"/>
        <v>Prop 025/20</v>
      </c>
      <c r="G185" s="188" t="str">
        <f t="shared" si="14"/>
        <v>025/20</v>
      </c>
      <c r="H185" s="193" t="str">
        <f t="shared" si="10"/>
        <v>01-Saturday</v>
      </c>
      <c r="I185" s="194">
        <v>44228</v>
      </c>
    </row>
    <row r="186" spans="1:9" x14ac:dyDescent="0.3">
      <c r="A186" s="188" t="s">
        <v>177</v>
      </c>
      <c r="B186" s="188" t="s">
        <v>128</v>
      </c>
      <c r="C186" s="188" t="s">
        <v>145</v>
      </c>
      <c r="D186" s="189">
        <f t="shared" si="11"/>
        <v>1</v>
      </c>
      <c r="E186" s="189" t="str">
        <f t="shared" si="12"/>
        <v>segunda-feira</v>
      </c>
      <c r="F186" s="188" t="str">
        <f t="shared" si="13"/>
        <v>Prop 025/20</v>
      </c>
      <c r="G186" s="188" t="str">
        <f t="shared" si="14"/>
        <v>025/20</v>
      </c>
      <c r="H186" s="193" t="str">
        <f t="shared" si="10"/>
        <v>08-Monday</v>
      </c>
      <c r="I186" s="194">
        <v>44235</v>
      </c>
    </row>
    <row r="187" spans="1:9" x14ac:dyDescent="0.3">
      <c r="A187" s="188" t="s">
        <v>177</v>
      </c>
      <c r="B187" s="188" t="s">
        <v>39</v>
      </c>
      <c r="C187" s="188" t="s">
        <v>145</v>
      </c>
      <c r="D187" s="189">
        <f t="shared" si="11"/>
        <v>1</v>
      </c>
      <c r="E187" s="189" t="str">
        <f t="shared" si="12"/>
        <v>segunda-feira</v>
      </c>
      <c r="F187" s="188" t="str">
        <f t="shared" si="13"/>
        <v>Prop 025/20</v>
      </c>
      <c r="G187" s="188" t="str">
        <f t="shared" si="14"/>
        <v>025/20</v>
      </c>
      <c r="H187" s="193" t="str">
        <f t="shared" si="10"/>
        <v>08-Monday</v>
      </c>
      <c r="I187" s="194">
        <v>44235</v>
      </c>
    </row>
    <row r="188" spans="1:9" x14ac:dyDescent="0.3">
      <c r="A188" s="188" t="s">
        <v>177</v>
      </c>
      <c r="B188" s="188" t="s">
        <v>126</v>
      </c>
      <c r="C188" s="188" t="s">
        <v>145</v>
      </c>
      <c r="D188" s="189">
        <f t="shared" si="11"/>
        <v>1</v>
      </c>
      <c r="E188" s="189" t="str">
        <f t="shared" si="12"/>
        <v>segunda-feira</v>
      </c>
      <c r="F188" s="188" t="str">
        <f t="shared" si="13"/>
        <v>Prop 025/20</v>
      </c>
      <c r="G188" s="188" t="str">
        <f t="shared" si="14"/>
        <v>025/20</v>
      </c>
      <c r="H188" s="193" t="str">
        <f t="shared" si="10"/>
        <v>08-Monday</v>
      </c>
      <c r="I188" s="194">
        <v>44235</v>
      </c>
    </row>
    <row r="189" spans="1:9" x14ac:dyDescent="0.3">
      <c r="A189" s="188" t="s">
        <v>177</v>
      </c>
      <c r="B189" s="188" t="s">
        <v>131</v>
      </c>
      <c r="C189" s="188" t="s">
        <v>145</v>
      </c>
      <c r="D189" s="189">
        <f t="shared" si="11"/>
        <v>1</v>
      </c>
      <c r="E189" s="189" t="str">
        <f t="shared" si="12"/>
        <v>segunda-feira</v>
      </c>
      <c r="F189" s="188" t="str">
        <f t="shared" si="13"/>
        <v>Prop 025/20</v>
      </c>
      <c r="G189" s="188" t="str">
        <f t="shared" si="14"/>
        <v>025/20</v>
      </c>
      <c r="H189" s="193" t="str">
        <f t="shared" si="10"/>
        <v>08-Monday</v>
      </c>
      <c r="I189" s="194">
        <v>44235</v>
      </c>
    </row>
    <row r="190" spans="1:9" x14ac:dyDescent="0.3">
      <c r="A190" s="188" t="s">
        <v>177</v>
      </c>
      <c r="B190" s="188" t="s">
        <v>41</v>
      </c>
      <c r="C190" s="188" t="s">
        <v>162</v>
      </c>
      <c r="D190" s="189">
        <f t="shared" si="11"/>
        <v>1</v>
      </c>
      <c r="E190" s="189" t="str">
        <f t="shared" si="12"/>
        <v>segunda-feira</v>
      </c>
      <c r="F190" s="188" t="str">
        <f t="shared" si="13"/>
        <v>Prop 033/21</v>
      </c>
      <c r="G190" s="188" t="str">
        <f t="shared" si="14"/>
        <v>033/21</v>
      </c>
      <c r="H190" s="193" t="str">
        <f t="shared" si="10"/>
        <v>08-Monday</v>
      </c>
      <c r="I190" s="194">
        <v>44235</v>
      </c>
    </row>
    <row r="191" spans="1:9" x14ac:dyDescent="0.3">
      <c r="A191" s="188" t="s">
        <v>177</v>
      </c>
      <c r="B191" s="188" t="s">
        <v>108</v>
      </c>
      <c r="C191" s="188" t="s">
        <v>162</v>
      </c>
      <c r="D191" s="189">
        <f t="shared" si="11"/>
        <v>1</v>
      </c>
      <c r="E191" s="189" t="str">
        <f t="shared" si="12"/>
        <v>segunda-feira</v>
      </c>
      <c r="F191" s="188" t="str">
        <f t="shared" si="13"/>
        <v>Prop 033/21</v>
      </c>
      <c r="G191" s="188" t="str">
        <f t="shared" si="14"/>
        <v>033/21</v>
      </c>
      <c r="H191" s="193" t="str">
        <f t="shared" si="10"/>
        <v>08-Monday</v>
      </c>
      <c r="I191" s="194">
        <v>44235</v>
      </c>
    </row>
    <row r="192" spans="1:9" x14ac:dyDescent="0.3">
      <c r="A192" s="188" t="s">
        <v>178</v>
      </c>
      <c r="B192" s="188" t="s">
        <v>41</v>
      </c>
      <c r="C192" s="188" t="s">
        <v>150</v>
      </c>
      <c r="D192" s="189" t="e">
        <f t="shared" si="11"/>
        <v>#VALUE!</v>
      </c>
      <c r="E192" s="189" t="e">
        <f t="shared" si="12"/>
        <v>#VALUE!</v>
      </c>
      <c r="F192" s="188" t="str">
        <f t="shared" si="13"/>
        <v>Prop 045/21</v>
      </c>
      <c r="G192" s="188" t="str">
        <f t="shared" si="14"/>
        <v>045/21</v>
      </c>
      <c r="H192" s="193" t="str">
        <f t="shared" si="10"/>
        <v>22/02/21</v>
      </c>
      <c r="I192" s="194">
        <v>44249</v>
      </c>
    </row>
    <row r="193" spans="1:9" x14ac:dyDescent="0.3">
      <c r="A193" s="188" t="s">
        <v>178</v>
      </c>
      <c r="B193" s="188" t="s">
        <v>39</v>
      </c>
      <c r="C193" s="188" t="s">
        <v>150</v>
      </c>
      <c r="D193" s="189" t="e">
        <f t="shared" si="11"/>
        <v>#VALUE!</v>
      </c>
      <c r="E193" s="189" t="e">
        <f t="shared" si="12"/>
        <v>#VALUE!</v>
      </c>
      <c r="F193" s="188" t="str">
        <f t="shared" si="13"/>
        <v>Prop 045/21</v>
      </c>
      <c r="G193" s="188" t="str">
        <f t="shared" si="14"/>
        <v>045/21</v>
      </c>
      <c r="H193" s="193" t="str">
        <f t="shared" si="10"/>
        <v>22/02/21</v>
      </c>
      <c r="I193" s="194">
        <v>44249</v>
      </c>
    </row>
    <row r="194" spans="1:9" x14ac:dyDescent="0.3">
      <c r="A194" s="188" t="s">
        <v>178</v>
      </c>
      <c r="B194" s="188" t="s">
        <v>108</v>
      </c>
      <c r="C194" s="188" t="s">
        <v>150</v>
      </c>
      <c r="D194" s="189" t="e">
        <f t="shared" si="11"/>
        <v>#VALUE!</v>
      </c>
      <c r="E194" s="189" t="e">
        <f t="shared" si="12"/>
        <v>#VALUE!</v>
      </c>
      <c r="F194" s="188" t="str">
        <f t="shared" si="13"/>
        <v>Prop 045/21</v>
      </c>
      <c r="G194" s="188" t="str">
        <f t="shared" si="14"/>
        <v>045/21</v>
      </c>
      <c r="H194" s="193" t="str">
        <f t="shared" si="10"/>
        <v>22/02/21</v>
      </c>
      <c r="I194" s="194">
        <v>44249</v>
      </c>
    </row>
    <row r="195" spans="1:9" x14ac:dyDescent="0.3">
      <c r="A195" s="188" t="s">
        <v>178</v>
      </c>
      <c r="B195" s="188" t="s">
        <v>126</v>
      </c>
      <c r="C195" s="188" t="s">
        <v>152</v>
      </c>
      <c r="D195" s="189" t="e">
        <f t="shared" si="11"/>
        <v>#VALUE!</v>
      </c>
      <c r="E195" s="189" t="e">
        <f t="shared" si="12"/>
        <v>#VALUE!</v>
      </c>
      <c r="F195" s="188" t="str">
        <f t="shared" si="13"/>
        <v>Prop 051/21</v>
      </c>
      <c r="G195" s="188" t="str">
        <f t="shared" si="14"/>
        <v>051/21</v>
      </c>
      <c r="H195" s="193" t="str">
        <f t="shared" ref="H195:H258" si="15">TEXT(A195,"MM-AAAA")</f>
        <v>22/02/21</v>
      </c>
      <c r="I195" s="194">
        <v>44249</v>
      </c>
    </row>
    <row r="196" spans="1:9" x14ac:dyDescent="0.3">
      <c r="A196" s="188" t="s">
        <v>178</v>
      </c>
      <c r="B196" s="188" t="s">
        <v>128</v>
      </c>
      <c r="C196" s="188" t="s">
        <v>152</v>
      </c>
      <c r="D196" s="189" t="e">
        <f t="shared" ref="D196:D259" si="16">WEEKDAY(A196,2)</f>
        <v>#VALUE!</v>
      </c>
      <c r="E196" s="189" t="e">
        <f t="shared" ref="E196:E259" si="17">IF(D196=" "," ",(IF(D196=7,"domingo",IF(D196=6,"sábado",IF(D196=5,"sexta-feira",IF(D196=4,"quinta-feira",IF(D196=3,"quarta-feira",IF(D196=2,"terça-feira","segunda-feira"))))))))</f>
        <v>#VALUE!</v>
      </c>
      <c r="F196" s="188" t="str">
        <f t="shared" ref="F196:F259" si="18">LEFT(C196,11)</f>
        <v>Prop 051/21</v>
      </c>
      <c r="G196" s="188" t="str">
        <f t="shared" ref="G196:G259" si="19">RIGHT(F196,6)</f>
        <v>051/21</v>
      </c>
      <c r="H196" s="193" t="str">
        <f t="shared" si="15"/>
        <v>22/02/21</v>
      </c>
      <c r="I196" s="194">
        <v>44249</v>
      </c>
    </row>
    <row r="197" spans="1:9" x14ac:dyDescent="0.3">
      <c r="A197" s="188" t="s">
        <v>178</v>
      </c>
      <c r="B197" s="188" t="s">
        <v>122</v>
      </c>
      <c r="C197" s="188" t="s">
        <v>152</v>
      </c>
      <c r="D197" s="189" t="e">
        <f t="shared" si="16"/>
        <v>#VALUE!</v>
      </c>
      <c r="E197" s="189" t="e">
        <f t="shared" si="17"/>
        <v>#VALUE!</v>
      </c>
      <c r="F197" s="188" t="str">
        <f t="shared" si="18"/>
        <v>Prop 051/21</v>
      </c>
      <c r="G197" s="188" t="str">
        <f t="shared" si="19"/>
        <v>051/21</v>
      </c>
      <c r="H197" s="193" t="str">
        <f t="shared" si="15"/>
        <v>22/02/21</v>
      </c>
      <c r="I197" s="194">
        <v>44249</v>
      </c>
    </row>
    <row r="198" spans="1:9" x14ac:dyDescent="0.3">
      <c r="A198" s="188" t="s">
        <v>178</v>
      </c>
      <c r="B198" s="188" t="s">
        <v>131</v>
      </c>
      <c r="C198" s="188" t="s">
        <v>152</v>
      </c>
      <c r="D198" s="189" t="e">
        <f t="shared" si="16"/>
        <v>#VALUE!</v>
      </c>
      <c r="E198" s="189" t="e">
        <f t="shared" si="17"/>
        <v>#VALUE!</v>
      </c>
      <c r="F198" s="188" t="str">
        <f t="shared" si="18"/>
        <v>Prop 051/21</v>
      </c>
      <c r="G198" s="188" t="str">
        <f t="shared" si="19"/>
        <v>051/21</v>
      </c>
      <c r="H198" s="193" t="str">
        <f t="shared" si="15"/>
        <v>22/02/21</v>
      </c>
      <c r="I198" s="194">
        <v>44249</v>
      </c>
    </row>
    <row r="199" spans="1:9" x14ac:dyDescent="0.3">
      <c r="A199" s="188" t="s">
        <v>178</v>
      </c>
      <c r="B199" s="188" t="s">
        <v>132</v>
      </c>
      <c r="C199" s="188" t="s">
        <v>152</v>
      </c>
      <c r="D199" s="189" t="e">
        <f t="shared" si="16"/>
        <v>#VALUE!</v>
      </c>
      <c r="E199" s="189" t="e">
        <f t="shared" si="17"/>
        <v>#VALUE!</v>
      </c>
      <c r="F199" s="188" t="str">
        <f t="shared" si="18"/>
        <v>Prop 051/21</v>
      </c>
      <c r="G199" s="188" t="str">
        <f t="shared" si="19"/>
        <v>051/21</v>
      </c>
      <c r="H199" s="193" t="str">
        <f t="shared" si="15"/>
        <v>22/02/21</v>
      </c>
      <c r="I199" s="194">
        <v>44249</v>
      </c>
    </row>
    <row r="200" spans="1:9" x14ac:dyDescent="0.3">
      <c r="A200" s="188" t="s">
        <v>177</v>
      </c>
      <c r="B200" s="188" t="s">
        <v>106</v>
      </c>
      <c r="C200" s="188" t="s">
        <v>154</v>
      </c>
      <c r="D200" s="189">
        <f t="shared" si="16"/>
        <v>1</v>
      </c>
      <c r="E200" s="189" t="str">
        <f t="shared" si="17"/>
        <v>segunda-feira</v>
      </c>
      <c r="F200" s="188" t="str">
        <f t="shared" si="18"/>
        <v>Prop 112/20</v>
      </c>
      <c r="G200" s="188" t="str">
        <f t="shared" si="19"/>
        <v>112/20</v>
      </c>
      <c r="H200" s="193" t="str">
        <f t="shared" si="15"/>
        <v>08-Monday</v>
      </c>
      <c r="I200" s="194">
        <v>44235</v>
      </c>
    </row>
    <row r="201" spans="1:9" x14ac:dyDescent="0.3">
      <c r="A201" s="188" t="s">
        <v>177</v>
      </c>
      <c r="B201" s="188" t="s">
        <v>107</v>
      </c>
      <c r="C201" s="188" t="s">
        <v>154</v>
      </c>
      <c r="D201" s="189">
        <f t="shared" si="16"/>
        <v>1</v>
      </c>
      <c r="E201" s="189" t="str">
        <f t="shared" si="17"/>
        <v>segunda-feira</v>
      </c>
      <c r="F201" s="188" t="str">
        <f t="shared" si="18"/>
        <v>Prop 112/20</v>
      </c>
      <c r="G201" s="188" t="str">
        <f t="shared" si="19"/>
        <v>112/20</v>
      </c>
      <c r="H201" s="193" t="str">
        <f t="shared" si="15"/>
        <v>08-Monday</v>
      </c>
      <c r="I201" s="194">
        <v>44235</v>
      </c>
    </row>
    <row r="202" spans="1:9" x14ac:dyDescent="0.3">
      <c r="A202" s="188" t="s">
        <v>178</v>
      </c>
      <c r="B202" s="188" t="s">
        <v>107</v>
      </c>
      <c r="C202" s="188" t="s">
        <v>154</v>
      </c>
      <c r="D202" s="189" t="e">
        <f t="shared" si="16"/>
        <v>#VALUE!</v>
      </c>
      <c r="E202" s="189" t="e">
        <f t="shared" si="17"/>
        <v>#VALUE!</v>
      </c>
      <c r="F202" s="188" t="str">
        <f t="shared" si="18"/>
        <v>Prop 112/20</v>
      </c>
      <c r="G202" s="188" t="str">
        <f t="shared" si="19"/>
        <v>112/20</v>
      </c>
      <c r="H202" s="193" t="str">
        <f t="shared" si="15"/>
        <v>22/02/21</v>
      </c>
      <c r="I202" s="194">
        <v>44249</v>
      </c>
    </row>
    <row r="203" spans="1:9" x14ac:dyDescent="0.3">
      <c r="A203" s="188" t="s">
        <v>178</v>
      </c>
      <c r="B203" s="188" t="s">
        <v>106</v>
      </c>
      <c r="C203" s="188" t="s">
        <v>154</v>
      </c>
      <c r="D203" s="189" t="e">
        <f t="shared" si="16"/>
        <v>#VALUE!</v>
      </c>
      <c r="E203" s="189" t="e">
        <f t="shared" si="17"/>
        <v>#VALUE!</v>
      </c>
      <c r="F203" s="188" t="str">
        <f t="shared" si="18"/>
        <v>Prop 112/20</v>
      </c>
      <c r="G203" s="188" t="str">
        <f t="shared" si="19"/>
        <v>112/20</v>
      </c>
      <c r="H203" s="193" t="str">
        <f t="shared" si="15"/>
        <v>22/02/21</v>
      </c>
      <c r="I203" s="194">
        <v>44249</v>
      </c>
    </row>
    <row r="204" spans="1:9" x14ac:dyDescent="0.3">
      <c r="A204" s="188" t="s">
        <v>178</v>
      </c>
      <c r="B204" s="188" t="s">
        <v>127</v>
      </c>
      <c r="C204" s="188" t="s">
        <v>155</v>
      </c>
      <c r="D204" s="189" t="e">
        <f t="shared" si="16"/>
        <v>#VALUE!</v>
      </c>
      <c r="E204" s="189" t="e">
        <f t="shared" si="17"/>
        <v>#VALUE!</v>
      </c>
      <c r="F204" s="188" t="str">
        <f t="shared" si="18"/>
        <v>Prop 183/20</v>
      </c>
      <c r="G204" s="188" t="str">
        <f t="shared" si="19"/>
        <v>183/20</v>
      </c>
      <c r="H204" s="193" t="str">
        <f t="shared" si="15"/>
        <v>22/02/21</v>
      </c>
      <c r="I204" s="194">
        <v>44249</v>
      </c>
    </row>
    <row r="205" spans="1:9" x14ac:dyDescent="0.3">
      <c r="A205" s="188" t="s">
        <v>178</v>
      </c>
      <c r="B205" s="188" t="s">
        <v>129</v>
      </c>
      <c r="C205" s="188" t="s">
        <v>155</v>
      </c>
      <c r="D205" s="189" t="e">
        <f t="shared" si="16"/>
        <v>#VALUE!</v>
      </c>
      <c r="E205" s="189" t="e">
        <f t="shared" si="17"/>
        <v>#VALUE!</v>
      </c>
      <c r="F205" s="188" t="str">
        <f t="shared" si="18"/>
        <v>Prop 183/20</v>
      </c>
      <c r="G205" s="188" t="str">
        <f t="shared" si="19"/>
        <v>183/20</v>
      </c>
      <c r="H205" s="193" t="str">
        <f t="shared" si="15"/>
        <v>22/02/21</v>
      </c>
      <c r="I205" s="194">
        <v>44249</v>
      </c>
    </row>
    <row r="206" spans="1:9" x14ac:dyDescent="0.3">
      <c r="A206" s="188" t="s">
        <v>178</v>
      </c>
      <c r="B206" s="188" t="s">
        <v>130</v>
      </c>
      <c r="C206" s="188" t="s">
        <v>155</v>
      </c>
      <c r="D206" s="189" t="e">
        <f t="shared" si="16"/>
        <v>#VALUE!</v>
      </c>
      <c r="E206" s="189" t="e">
        <f t="shared" si="17"/>
        <v>#VALUE!</v>
      </c>
      <c r="F206" s="188" t="str">
        <f t="shared" si="18"/>
        <v>Prop 183/20</v>
      </c>
      <c r="G206" s="188" t="str">
        <f t="shared" si="19"/>
        <v>183/20</v>
      </c>
      <c r="H206" s="193" t="str">
        <f t="shared" si="15"/>
        <v>22/02/21</v>
      </c>
      <c r="I206" s="194">
        <v>44249</v>
      </c>
    </row>
    <row r="207" spans="1:9" x14ac:dyDescent="0.3">
      <c r="A207" s="188" t="s">
        <v>178</v>
      </c>
      <c r="B207" s="188" t="s">
        <v>68</v>
      </c>
      <c r="C207" s="188" t="s">
        <v>155</v>
      </c>
      <c r="D207" s="189" t="e">
        <f t="shared" si="16"/>
        <v>#VALUE!</v>
      </c>
      <c r="E207" s="189" t="e">
        <f t="shared" si="17"/>
        <v>#VALUE!</v>
      </c>
      <c r="F207" s="188" t="str">
        <f t="shared" si="18"/>
        <v>Prop 183/20</v>
      </c>
      <c r="G207" s="188" t="str">
        <f t="shared" si="19"/>
        <v>183/20</v>
      </c>
      <c r="H207" s="193" t="str">
        <f t="shared" si="15"/>
        <v>22/02/21</v>
      </c>
      <c r="I207" s="194">
        <v>44249</v>
      </c>
    </row>
    <row r="208" spans="1:9" x14ac:dyDescent="0.3">
      <c r="A208" s="188" t="s">
        <v>178</v>
      </c>
      <c r="B208" s="188" t="s">
        <v>105</v>
      </c>
      <c r="C208" s="188" t="s">
        <v>155</v>
      </c>
      <c r="D208" s="189" t="e">
        <f t="shared" si="16"/>
        <v>#VALUE!</v>
      </c>
      <c r="E208" s="189" t="e">
        <f t="shared" si="17"/>
        <v>#VALUE!</v>
      </c>
      <c r="F208" s="188" t="str">
        <f t="shared" si="18"/>
        <v>Prop 183/20</v>
      </c>
      <c r="G208" s="188" t="str">
        <f t="shared" si="19"/>
        <v>183/20</v>
      </c>
      <c r="H208" s="193" t="str">
        <f t="shared" si="15"/>
        <v>22/02/21</v>
      </c>
      <c r="I208" s="194">
        <v>44249</v>
      </c>
    </row>
    <row r="209" spans="1:9" x14ac:dyDescent="0.3">
      <c r="A209" s="188" t="s">
        <v>176</v>
      </c>
      <c r="B209" s="188" t="s">
        <v>127</v>
      </c>
      <c r="C209" s="188" t="s">
        <v>156</v>
      </c>
      <c r="D209" s="189">
        <f t="shared" si="16"/>
        <v>6</v>
      </c>
      <c r="E209" s="189" t="str">
        <f t="shared" si="17"/>
        <v>sábado</v>
      </c>
      <c r="F209" s="188" t="str">
        <f t="shared" si="18"/>
        <v>Prop 197/18</v>
      </c>
      <c r="G209" s="188" t="str">
        <f t="shared" si="19"/>
        <v>197/18</v>
      </c>
      <c r="H209" s="193" t="str">
        <f t="shared" si="15"/>
        <v>01-Saturday</v>
      </c>
      <c r="I209" s="194">
        <v>44228</v>
      </c>
    </row>
    <row r="210" spans="1:9" x14ac:dyDescent="0.3">
      <c r="A210" s="188" t="s">
        <v>176</v>
      </c>
      <c r="B210" s="188" t="s">
        <v>130</v>
      </c>
      <c r="C210" s="188" t="s">
        <v>156</v>
      </c>
      <c r="D210" s="189">
        <f t="shared" si="16"/>
        <v>6</v>
      </c>
      <c r="E210" s="189" t="str">
        <f t="shared" si="17"/>
        <v>sábado</v>
      </c>
      <c r="F210" s="188" t="str">
        <f t="shared" si="18"/>
        <v>Prop 197/18</v>
      </c>
      <c r="G210" s="188" t="str">
        <f t="shared" si="19"/>
        <v>197/18</v>
      </c>
      <c r="H210" s="193" t="str">
        <f t="shared" si="15"/>
        <v>01-Saturday</v>
      </c>
      <c r="I210" s="194">
        <v>44228</v>
      </c>
    </row>
    <row r="211" spans="1:9" x14ac:dyDescent="0.3">
      <c r="A211" s="188" t="s">
        <v>176</v>
      </c>
      <c r="B211" s="188" t="s">
        <v>68</v>
      </c>
      <c r="C211" s="188" t="s">
        <v>156</v>
      </c>
      <c r="D211" s="189">
        <f t="shared" si="16"/>
        <v>6</v>
      </c>
      <c r="E211" s="189" t="str">
        <f t="shared" si="17"/>
        <v>sábado</v>
      </c>
      <c r="F211" s="188" t="str">
        <f t="shared" si="18"/>
        <v>Prop 197/18</v>
      </c>
      <c r="G211" s="188" t="str">
        <f t="shared" si="19"/>
        <v>197/18</v>
      </c>
      <c r="H211" s="193" t="str">
        <f t="shared" si="15"/>
        <v>01-Saturday</v>
      </c>
      <c r="I211" s="194">
        <v>44228</v>
      </c>
    </row>
    <row r="212" spans="1:9" x14ac:dyDescent="0.3">
      <c r="A212" s="188" t="s">
        <v>176</v>
      </c>
      <c r="B212" s="188" t="s">
        <v>69</v>
      </c>
      <c r="C212" s="188" t="s">
        <v>156</v>
      </c>
      <c r="D212" s="189">
        <f t="shared" si="16"/>
        <v>6</v>
      </c>
      <c r="E212" s="189" t="str">
        <f t="shared" si="17"/>
        <v>sábado</v>
      </c>
      <c r="F212" s="188" t="str">
        <f t="shared" si="18"/>
        <v>Prop 197/18</v>
      </c>
      <c r="G212" s="188" t="str">
        <f t="shared" si="19"/>
        <v>197/18</v>
      </c>
      <c r="H212" s="193" t="str">
        <f t="shared" si="15"/>
        <v>01-Saturday</v>
      </c>
      <c r="I212" s="194">
        <v>44228</v>
      </c>
    </row>
    <row r="213" spans="1:9" x14ac:dyDescent="0.3">
      <c r="A213" s="188" t="s">
        <v>176</v>
      </c>
      <c r="B213" s="188" t="s">
        <v>105</v>
      </c>
      <c r="C213" s="188" t="s">
        <v>156</v>
      </c>
      <c r="D213" s="189">
        <f t="shared" si="16"/>
        <v>6</v>
      </c>
      <c r="E213" s="189" t="str">
        <f t="shared" si="17"/>
        <v>sábado</v>
      </c>
      <c r="F213" s="188" t="str">
        <f t="shared" si="18"/>
        <v>Prop 197/18</v>
      </c>
      <c r="G213" s="188" t="str">
        <f t="shared" si="19"/>
        <v>197/18</v>
      </c>
      <c r="H213" s="193" t="str">
        <f t="shared" si="15"/>
        <v>01-Saturday</v>
      </c>
      <c r="I213" s="194">
        <v>44228</v>
      </c>
    </row>
    <row r="214" spans="1:9" x14ac:dyDescent="0.3">
      <c r="A214" s="188" t="s">
        <v>176</v>
      </c>
      <c r="B214" s="188" t="s">
        <v>132</v>
      </c>
      <c r="C214" s="188" t="s">
        <v>156</v>
      </c>
      <c r="D214" s="189">
        <f t="shared" si="16"/>
        <v>6</v>
      </c>
      <c r="E214" s="189" t="str">
        <f t="shared" si="17"/>
        <v>sábado</v>
      </c>
      <c r="F214" s="188" t="str">
        <f t="shared" si="18"/>
        <v>Prop 197/18</v>
      </c>
      <c r="G214" s="188" t="str">
        <f t="shared" si="19"/>
        <v>197/18</v>
      </c>
      <c r="H214" s="193" t="str">
        <f t="shared" si="15"/>
        <v>01-Saturday</v>
      </c>
      <c r="I214" s="194">
        <v>44228</v>
      </c>
    </row>
    <row r="215" spans="1:9" x14ac:dyDescent="0.3">
      <c r="A215" s="188" t="s">
        <v>177</v>
      </c>
      <c r="B215" s="188" t="s">
        <v>68</v>
      </c>
      <c r="C215" s="188" t="s">
        <v>156</v>
      </c>
      <c r="D215" s="189">
        <f t="shared" si="16"/>
        <v>1</v>
      </c>
      <c r="E215" s="189" t="str">
        <f t="shared" si="17"/>
        <v>segunda-feira</v>
      </c>
      <c r="F215" s="188" t="str">
        <f t="shared" si="18"/>
        <v>Prop 197/18</v>
      </c>
      <c r="G215" s="188" t="str">
        <f t="shared" si="19"/>
        <v>197/18</v>
      </c>
      <c r="H215" s="193" t="str">
        <f t="shared" si="15"/>
        <v>08-Monday</v>
      </c>
      <c r="I215" s="194">
        <v>44235</v>
      </c>
    </row>
    <row r="216" spans="1:9" x14ac:dyDescent="0.3">
      <c r="A216" s="188" t="s">
        <v>177</v>
      </c>
      <c r="B216" s="188" t="s">
        <v>69</v>
      </c>
      <c r="C216" s="188" t="s">
        <v>156</v>
      </c>
      <c r="D216" s="189">
        <f t="shared" si="16"/>
        <v>1</v>
      </c>
      <c r="E216" s="189" t="str">
        <f t="shared" si="17"/>
        <v>segunda-feira</v>
      </c>
      <c r="F216" s="188" t="str">
        <f t="shared" si="18"/>
        <v>Prop 197/18</v>
      </c>
      <c r="G216" s="188" t="str">
        <f t="shared" si="19"/>
        <v>197/18</v>
      </c>
      <c r="H216" s="193" t="str">
        <f t="shared" si="15"/>
        <v>08-Monday</v>
      </c>
      <c r="I216" s="194">
        <v>44235</v>
      </c>
    </row>
    <row r="217" spans="1:9" x14ac:dyDescent="0.3">
      <c r="A217" s="188" t="s">
        <v>177</v>
      </c>
      <c r="B217" s="188" t="s">
        <v>105</v>
      </c>
      <c r="C217" s="188" t="s">
        <v>156</v>
      </c>
      <c r="D217" s="189">
        <f t="shared" si="16"/>
        <v>1</v>
      </c>
      <c r="E217" s="189" t="str">
        <f t="shared" si="17"/>
        <v>segunda-feira</v>
      </c>
      <c r="F217" s="188" t="str">
        <f t="shared" si="18"/>
        <v>Prop 197/18</v>
      </c>
      <c r="G217" s="188" t="str">
        <f t="shared" si="19"/>
        <v>197/18</v>
      </c>
      <c r="H217" s="193" t="str">
        <f t="shared" si="15"/>
        <v>08-Monday</v>
      </c>
      <c r="I217" s="194">
        <v>44235</v>
      </c>
    </row>
    <row r="218" spans="1:9" x14ac:dyDescent="0.3">
      <c r="A218" s="188" t="s">
        <v>177</v>
      </c>
      <c r="B218" s="188" t="s">
        <v>132</v>
      </c>
      <c r="C218" s="188" t="s">
        <v>156</v>
      </c>
      <c r="D218" s="189">
        <f t="shared" si="16"/>
        <v>1</v>
      </c>
      <c r="E218" s="189" t="str">
        <f t="shared" si="17"/>
        <v>segunda-feira</v>
      </c>
      <c r="F218" s="188" t="str">
        <f t="shared" si="18"/>
        <v>Prop 197/18</v>
      </c>
      <c r="G218" s="188" t="str">
        <f t="shared" si="19"/>
        <v>197/18</v>
      </c>
      <c r="H218" s="193" t="str">
        <f t="shared" si="15"/>
        <v>08-Monday</v>
      </c>
      <c r="I218" s="194">
        <v>44235</v>
      </c>
    </row>
    <row r="219" spans="1:9" x14ac:dyDescent="0.3">
      <c r="A219" s="188" t="s">
        <v>177</v>
      </c>
      <c r="B219" s="188" t="s">
        <v>127</v>
      </c>
      <c r="C219" s="188" t="s">
        <v>157</v>
      </c>
      <c r="D219" s="189">
        <f t="shared" si="16"/>
        <v>1</v>
      </c>
      <c r="E219" s="189" t="str">
        <f t="shared" si="17"/>
        <v>segunda-feira</v>
      </c>
      <c r="F219" s="188" t="str">
        <f t="shared" si="18"/>
        <v>Prop 267/20</v>
      </c>
      <c r="G219" s="188" t="str">
        <f t="shared" si="19"/>
        <v>267/20</v>
      </c>
      <c r="H219" s="193" t="str">
        <f t="shared" si="15"/>
        <v>08-Monday</v>
      </c>
      <c r="I219" s="194">
        <v>44235</v>
      </c>
    </row>
    <row r="220" spans="1:9" x14ac:dyDescent="0.3">
      <c r="A220" s="188" t="s">
        <v>177</v>
      </c>
      <c r="B220" s="188" t="s">
        <v>122</v>
      </c>
      <c r="C220" s="188" t="s">
        <v>157</v>
      </c>
      <c r="D220" s="189">
        <f t="shared" si="16"/>
        <v>1</v>
      </c>
      <c r="E220" s="189" t="str">
        <f t="shared" si="17"/>
        <v>segunda-feira</v>
      </c>
      <c r="F220" s="188" t="str">
        <f t="shared" si="18"/>
        <v>Prop 267/20</v>
      </c>
      <c r="G220" s="188" t="str">
        <f t="shared" si="19"/>
        <v>267/20</v>
      </c>
      <c r="H220" s="193" t="str">
        <f t="shared" si="15"/>
        <v>08-Monday</v>
      </c>
      <c r="I220" s="194">
        <v>44235</v>
      </c>
    </row>
    <row r="221" spans="1:9" x14ac:dyDescent="0.3">
      <c r="A221" s="188" t="s">
        <v>177</v>
      </c>
      <c r="B221" s="188" t="s">
        <v>129</v>
      </c>
      <c r="C221" s="188" t="s">
        <v>157</v>
      </c>
      <c r="D221" s="189">
        <f t="shared" si="16"/>
        <v>1</v>
      </c>
      <c r="E221" s="189" t="str">
        <f t="shared" si="17"/>
        <v>segunda-feira</v>
      </c>
      <c r="F221" s="188" t="str">
        <f t="shared" si="18"/>
        <v>Prop 267/20</v>
      </c>
      <c r="G221" s="188" t="str">
        <f t="shared" si="19"/>
        <v>267/20</v>
      </c>
      <c r="H221" s="193" t="str">
        <f t="shared" si="15"/>
        <v>08-Monday</v>
      </c>
      <c r="I221" s="194">
        <v>44235</v>
      </c>
    </row>
    <row r="222" spans="1:9" x14ac:dyDescent="0.3">
      <c r="A222" s="188" t="s">
        <v>177</v>
      </c>
      <c r="B222" s="188" t="s">
        <v>130</v>
      </c>
      <c r="C222" s="188" t="s">
        <v>157</v>
      </c>
      <c r="D222" s="189">
        <f t="shared" si="16"/>
        <v>1</v>
      </c>
      <c r="E222" s="189" t="str">
        <f t="shared" si="17"/>
        <v>segunda-feira</v>
      </c>
      <c r="F222" s="188" t="str">
        <f t="shared" si="18"/>
        <v>Prop 267/20</v>
      </c>
      <c r="G222" s="188" t="str">
        <f t="shared" si="19"/>
        <v>267/20</v>
      </c>
      <c r="H222" s="193" t="str">
        <f t="shared" si="15"/>
        <v>08-Monday</v>
      </c>
      <c r="I222" s="194">
        <v>44235</v>
      </c>
    </row>
    <row r="223" spans="1:9" x14ac:dyDescent="0.3">
      <c r="A223" s="188" t="s">
        <v>176</v>
      </c>
      <c r="B223" s="188" t="s">
        <v>129</v>
      </c>
      <c r="C223" s="188" t="s">
        <v>179</v>
      </c>
      <c r="D223" s="189">
        <f t="shared" si="16"/>
        <v>6</v>
      </c>
      <c r="E223" s="189" t="str">
        <f t="shared" si="17"/>
        <v>sábado</v>
      </c>
      <c r="F223" s="188" t="str">
        <f t="shared" si="18"/>
        <v>Prop 430/20</v>
      </c>
      <c r="G223" s="188" t="str">
        <f t="shared" si="19"/>
        <v>430/20</v>
      </c>
      <c r="H223" s="193" t="str">
        <f t="shared" si="15"/>
        <v>01-Saturday</v>
      </c>
      <c r="I223" s="194">
        <v>44228</v>
      </c>
    </row>
    <row r="224" spans="1:9" x14ac:dyDescent="0.3">
      <c r="A224" s="188" t="s">
        <v>176</v>
      </c>
      <c r="B224" s="188" t="s">
        <v>108</v>
      </c>
      <c r="C224" s="188" t="s">
        <v>179</v>
      </c>
      <c r="D224" s="189">
        <f t="shared" si="16"/>
        <v>6</v>
      </c>
      <c r="E224" s="189" t="str">
        <f t="shared" si="17"/>
        <v>sábado</v>
      </c>
      <c r="F224" s="188" t="str">
        <f t="shared" si="18"/>
        <v>Prop 430/20</v>
      </c>
      <c r="G224" s="188" t="str">
        <f t="shared" si="19"/>
        <v>430/20</v>
      </c>
      <c r="H224" s="193" t="str">
        <f t="shared" si="15"/>
        <v>01-Saturday</v>
      </c>
      <c r="I224" s="194">
        <v>44228</v>
      </c>
    </row>
    <row r="225" spans="1:9" x14ac:dyDescent="0.3">
      <c r="A225" s="188" t="s">
        <v>176</v>
      </c>
      <c r="B225" s="188" t="s">
        <v>106</v>
      </c>
      <c r="C225" s="188" t="s">
        <v>175</v>
      </c>
      <c r="D225" s="189">
        <f t="shared" si="16"/>
        <v>6</v>
      </c>
      <c r="E225" s="189" t="str">
        <f t="shared" si="17"/>
        <v>sábado</v>
      </c>
      <c r="F225" s="188" t="str">
        <f t="shared" si="18"/>
        <v>Prop 432/20</v>
      </c>
      <c r="G225" s="188" t="str">
        <f t="shared" si="19"/>
        <v>432/20</v>
      </c>
      <c r="H225" s="193" t="str">
        <f t="shared" si="15"/>
        <v>01-Saturday</v>
      </c>
      <c r="I225" s="194">
        <v>44228</v>
      </c>
    </row>
    <row r="226" spans="1:9" x14ac:dyDescent="0.3">
      <c r="A226" s="188" t="s">
        <v>176</v>
      </c>
      <c r="B226" s="188" t="s">
        <v>42</v>
      </c>
      <c r="C226" s="188" t="s">
        <v>175</v>
      </c>
      <c r="D226" s="189">
        <f t="shared" si="16"/>
        <v>6</v>
      </c>
      <c r="E226" s="189" t="str">
        <f t="shared" si="17"/>
        <v>sábado</v>
      </c>
      <c r="F226" s="188" t="str">
        <f t="shared" si="18"/>
        <v>Prop 432/20</v>
      </c>
      <c r="G226" s="188" t="str">
        <f t="shared" si="19"/>
        <v>432/20</v>
      </c>
      <c r="H226" s="193" t="str">
        <f t="shared" si="15"/>
        <v>01-Saturday</v>
      </c>
      <c r="I226" s="194">
        <v>44228</v>
      </c>
    </row>
    <row r="227" spans="1:9" x14ac:dyDescent="0.3">
      <c r="A227" s="188" t="s">
        <v>176</v>
      </c>
      <c r="B227" s="188" t="s">
        <v>41</v>
      </c>
      <c r="C227" s="188" t="s">
        <v>180</v>
      </c>
      <c r="D227" s="189">
        <f t="shared" si="16"/>
        <v>6</v>
      </c>
      <c r="E227" s="189" t="str">
        <f t="shared" si="17"/>
        <v>sábado</v>
      </c>
      <c r="F227" s="188" t="str">
        <f t="shared" si="18"/>
        <v>Prop 448/19</v>
      </c>
      <c r="G227" s="188" t="str">
        <f t="shared" si="19"/>
        <v>448/19</v>
      </c>
      <c r="H227" s="193" t="str">
        <f t="shared" si="15"/>
        <v>01-Saturday</v>
      </c>
      <c r="I227" s="194">
        <v>44228</v>
      </c>
    </row>
    <row r="228" spans="1:9" x14ac:dyDescent="0.3">
      <c r="A228" s="188" t="s">
        <v>176</v>
      </c>
      <c r="B228" s="188" t="s">
        <v>107</v>
      </c>
      <c r="C228" s="188" t="s">
        <v>180</v>
      </c>
      <c r="D228" s="189">
        <f t="shared" si="16"/>
        <v>6</v>
      </c>
      <c r="E228" s="189" t="str">
        <f t="shared" si="17"/>
        <v>sábado</v>
      </c>
      <c r="F228" s="188" t="str">
        <f t="shared" si="18"/>
        <v>Prop 448/19</v>
      </c>
      <c r="G228" s="188" t="str">
        <f t="shared" si="19"/>
        <v>448/19</v>
      </c>
      <c r="H228" s="193" t="str">
        <f t="shared" si="15"/>
        <v>01-Saturday</v>
      </c>
      <c r="I228" s="194">
        <v>44228</v>
      </c>
    </row>
    <row r="229" spans="1:9" x14ac:dyDescent="0.3">
      <c r="A229" s="188" t="s">
        <v>181</v>
      </c>
      <c r="B229" s="188" t="s">
        <v>130</v>
      </c>
      <c r="C229" s="188" t="s">
        <v>160</v>
      </c>
      <c r="D229" s="189" t="e">
        <f t="shared" si="16"/>
        <v>#VALUE!</v>
      </c>
      <c r="E229" s="189" t="e">
        <f t="shared" si="17"/>
        <v>#VALUE!</v>
      </c>
      <c r="F229" s="188" t="str">
        <f t="shared" si="18"/>
        <v>Prop 011/21</v>
      </c>
      <c r="G229" s="188" t="str">
        <f t="shared" si="19"/>
        <v>011/21</v>
      </c>
      <c r="H229" s="193" t="str">
        <f t="shared" si="15"/>
        <v>26/02/21</v>
      </c>
      <c r="I229" s="194">
        <v>44253</v>
      </c>
    </row>
    <row r="230" spans="1:9" x14ac:dyDescent="0.3">
      <c r="A230" s="188" t="s">
        <v>181</v>
      </c>
      <c r="B230" s="188" t="s">
        <v>69</v>
      </c>
      <c r="C230" s="188" t="s">
        <v>160</v>
      </c>
      <c r="D230" s="189" t="e">
        <f t="shared" si="16"/>
        <v>#VALUE!</v>
      </c>
      <c r="E230" s="189" t="e">
        <f t="shared" si="17"/>
        <v>#VALUE!</v>
      </c>
      <c r="F230" s="188" t="str">
        <f t="shared" si="18"/>
        <v>Prop 011/21</v>
      </c>
      <c r="G230" s="188" t="str">
        <f t="shared" si="19"/>
        <v>011/21</v>
      </c>
      <c r="H230" s="193" t="str">
        <f t="shared" si="15"/>
        <v>26/02/21</v>
      </c>
      <c r="I230" s="194">
        <v>44253</v>
      </c>
    </row>
    <row r="231" spans="1:9" x14ac:dyDescent="0.3">
      <c r="A231" s="188" t="s">
        <v>182</v>
      </c>
      <c r="B231" s="188" t="s">
        <v>131</v>
      </c>
      <c r="C231" s="188" t="s">
        <v>166</v>
      </c>
      <c r="D231" s="189">
        <f t="shared" si="16"/>
        <v>4</v>
      </c>
      <c r="E231" s="189" t="str">
        <f t="shared" si="17"/>
        <v>quinta-feira</v>
      </c>
      <c r="F231" s="188" t="str">
        <f t="shared" si="18"/>
        <v>Prop 019/21</v>
      </c>
      <c r="G231" s="188" t="str">
        <f t="shared" si="19"/>
        <v>019/21</v>
      </c>
      <c r="H231" s="193" t="str">
        <f t="shared" si="15"/>
        <v>12-Thursday</v>
      </c>
      <c r="I231" s="194">
        <v>44239</v>
      </c>
    </row>
    <row r="232" spans="1:9" x14ac:dyDescent="0.3">
      <c r="A232" s="188" t="s">
        <v>181</v>
      </c>
      <c r="B232" s="188" t="s">
        <v>41</v>
      </c>
      <c r="C232" s="188" t="s">
        <v>169</v>
      </c>
      <c r="D232" s="189" t="e">
        <f t="shared" si="16"/>
        <v>#VALUE!</v>
      </c>
      <c r="E232" s="189" t="e">
        <f t="shared" si="17"/>
        <v>#VALUE!</v>
      </c>
      <c r="F232" s="188" t="str">
        <f t="shared" si="18"/>
        <v>Prop 021/21</v>
      </c>
      <c r="G232" s="188" t="str">
        <f t="shared" si="19"/>
        <v>021/21</v>
      </c>
      <c r="H232" s="193" t="str">
        <f t="shared" si="15"/>
        <v>26/02/21</v>
      </c>
      <c r="I232" s="194">
        <v>44253</v>
      </c>
    </row>
    <row r="233" spans="1:9" x14ac:dyDescent="0.3">
      <c r="A233" s="188" t="s">
        <v>181</v>
      </c>
      <c r="B233" s="188" t="s">
        <v>133</v>
      </c>
      <c r="C233" s="188" t="s">
        <v>169</v>
      </c>
      <c r="D233" s="189" t="e">
        <f t="shared" si="16"/>
        <v>#VALUE!</v>
      </c>
      <c r="E233" s="189" t="e">
        <f t="shared" si="17"/>
        <v>#VALUE!</v>
      </c>
      <c r="F233" s="188" t="str">
        <f t="shared" si="18"/>
        <v>Prop 021/21</v>
      </c>
      <c r="G233" s="188" t="str">
        <f t="shared" si="19"/>
        <v>021/21</v>
      </c>
      <c r="H233" s="193" t="str">
        <f t="shared" si="15"/>
        <v>26/02/21</v>
      </c>
      <c r="I233" s="194">
        <v>44253</v>
      </c>
    </row>
    <row r="234" spans="1:9" x14ac:dyDescent="0.3">
      <c r="A234" s="188" t="s">
        <v>181</v>
      </c>
      <c r="B234" s="188" t="s">
        <v>134</v>
      </c>
      <c r="C234" s="188" t="s">
        <v>169</v>
      </c>
      <c r="D234" s="189" t="e">
        <f t="shared" si="16"/>
        <v>#VALUE!</v>
      </c>
      <c r="E234" s="189" t="e">
        <f t="shared" si="17"/>
        <v>#VALUE!</v>
      </c>
      <c r="F234" s="188" t="str">
        <f t="shared" si="18"/>
        <v>Prop 021/21</v>
      </c>
      <c r="G234" s="188" t="str">
        <f t="shared" si="19"/>
        <v>021/21</v>
      </c>
      <c r="H234" s="193" t="str">
        <f t="shared" si="15"/>
        <v>26/02/21</v>
      </c>
      <c r="I234" s="194">
        <v>44253</v>
      </c>
    </row>
    <row r="235" spans="1:9" x14ac:dyDescent="0.3">
      <c r="A235" s="188" t="s">
        <v>183</v>
      </c>
      <c r="B235" s="188" t="s">
        <v>41</v>
      </c>
      <c r="C235" s="188" t="s">
        <v>162</v>
      </c>
      <c r="D235" s="189">
        <f t="shared" si="16"/>
        <v>7</v>
      </c>
      <c r="E235" s="189" t="str">
        <f t="shared" si="17"/>
        <v>domingo</v>
      </c>
      <c r="F235" s="188" t="str">
        <f t="shared" si="18"/>
        <v>Prop 033/21</v>
      </c>
      <c r="G235" s="188" t="str">
        <f t="shared" si="19"/>
        <v>033/21</v>
      </c>
      <c r="H235" s="193" t="str">
        <f t="shared" si="15"/>
        <v>05-Sunday</v>
      </c>
      <c r="I235" s="194">
        <v>44232</v>
      </c>
    </row>
    <row r="236" spans="1:9" x14ac:dyDescent="0.3">
      <c r="A236" s="188" t="s">
        <v>183</v>
      </c>
      <c r="B236" s="188" t="s">
        <v>108</v>
      </c>
      <c r="C236" s="188" t="s">
        <v>162</v>
      </c>
      <c r="D236" s="189">
        <f t="shared" si="16"/>
        <v>7</v>
      </c>
      <c r="E236" s="189" t="str">
        <f t="shared" si="17"/>
        <v>domingo</v>
      </c>
      <c r="F236" s="188" t="str">
        <f t="shared" si="18"/>
        <v>Prop 033/21</v>
      </c>
      <c r="G236" s="188" t="str">
        <f t="shared" si="19"/>
        <v>033/21</v>
      </c>
      <c r="H236" s="193" t="str">
        <f t="shared" si="15"/>
        <v>05-Sunday</v>
      </c>
      <c r="I236" s="194">
        <v>44232</v>
      </c>
    </row>
    <row r="237" spans="1:9" x14ac:dyDescent="0.3">
      <c r="A237" s="188" t="s">
        <v>184</v>
      </c>
      <c r="B237" s="188" t="s">
        <v>127</v>
      </c>
      <c r="C237" s="188" t="s">
        <v>150</v>
      </c>
      <c r="D237" s="189" t="e">
        <f t="shared" si="16"/>
        <v>#VALUE!</v>
      </c>
      <c r="E237" s="189" t="e">
        <f t="shared" si="17"/>
        <v>#VALUE!</v>
      </c>
      <c r="F237" s="188" t="str">
        <f t="shared" si="18"/>
        <v>Prop 045/21</v>
      </c>
      <c r="G237" s="188" t="str">
        <f t="shared" si="19"/>
        <v>045/21</v>
      </c>
      <c r="H237" s="193" t="str">
        <f t="shared" si="15"/>
        <v>19/02/21</v>
      </c>
      <c r="I237" s="194">
        <v>44246</v>
      </c>
    </row>
    <row r="238" spans="1:9" x14ac:dyDescent="0.3">
      <c r="A238" s="188" t="s">
        <v>184</v>
      </c>
      <c r="B238" s="188" t="s">
        <v>41</v>
      </c>
      <c r="C238" s="188" t="s">
        <v>150</v>
      </c>
      <c r="D238" s="189" t="e">
        <f t="shared" si="16"/>
        <v>#VALUE!</v>
      </c>
      <c r="E238" s="189" t="e">
        <f t="shared" si="17"/>
        <v>#VALUE!</v>
      </c>
      <c r="F238" s="188" t="str">
        <f t="shared" si="18"/>
        <v>Prop 045/21</v>
      </c>
      <c r="G238" s="188" t="str">
        <f t="shared" si="19"/>
        <v>045/21</v>
      </c>
      <c r="H238" s="193" t="str">
        <f t="shared" si="15"/>
        <v>19/02/21</v>
      </c>
      <c r="I238" s="194">
        <v>44246</v>
      </c>
    </row>
    <row r="239" spans="1:9" x14ac:dyDescent="0.3">
      <c r="A239" s="188" t="s">
        <v>184</v>
      </c>
      <c r="B239" s="188" t="s">
        <v>108</v>
      </c>
      <c r="C239" s="188" t="s">
        <v>150</v>
      </c>
      <c r="D239" s="189" t="e">
        <f t="shared" si="16"/>
        <v>#VALUE!</v>
      </c>
      <c r="E239" s="189" t="e">
        <f t="shared" si="17"/>
        <v>#VALUE!</v>
      </c>
      <c r="F239" s="188" t="str">
        <f t="shared" si="18"/>
        <v>Prop 045/21</v>
      </c>
      <c r="G239" s="188" t="str">
        <f t="shared" si="19"/>
        <v>045/21</v>
      </c>
      <c r="H239" s="193" t="str">
        <f t="shared" si="15"/>
        <v>19/02/21</v>
      </c>
      <c r="I239" s="194">
        <v>44246</v>
      </c>
    </row>
    <row r="240" spans="1:9" x14ac:dyDescent="0.3">
      <c r="A240" s="188" t="s">
        <v>181</v>
      </c>
      <c r="B240" s="188" t="s">
        <v>108</v>
      </c>
      <c r="C240" s="188" t="s">
        <v>150</v>
      </c>
      <c r="D240" s="189" t="e">
        <f t="shared" si="16"/>
        <v>#VALUE!</v>
      </c>
      <c r="E240" s="189" t="e">
        <f t="shared" si="17"/>
        <v>#VALUE!</v>
      </c>
      <c r="F240" s="188" t="str">
        <f t="shared" si="18"/>
        <v>Prop 045/21</v>
      </c>
      <c r="G240" s="188" t="str">
        <f t="shared" si="19"/>
        <v>045/21</v>
      </c>
      <c r="H240" s="193" t="str">
        <f t="shared" si="15"/>
        <v>26/02/21</v>
      </c>
      <c r="I240" s="194">
        <v>44253</v>
      </c>
    </row>
    <row r="241" spans="1:9" x14ac:dyDescent="0.3">
      <c r="A241" s="188" t="s">
        <v>181</v>
      </c>
      <c r="B241" s="188" t="s">
        <v>39</v>
      </c>
      <c r="C241" s="188" t="s">
        <v>150</v>
      </c>
      <c r="D241" s="189" t="e">
        <f t="shared" si="16"/>
        <v>#VALUE!</v>
      </c>
      <c r="E241" s="189" t="e">
        <f t="shared" si="17"/>
        <v>#VALUE!</v>
      </c>
      <c r="F241" s="188" t="str">
        <f t="shared" si="18"/>
        <v>Prop 045/21</v>
      </c>
      <c r="G241" s="188" t="str">
        <f t="shared" si="19"/>
        <v>045/21</v>
      </c>
      <c r="H241" s="193" t="str">
        <f t="shared" si="15"/>
        <v>26/02/21</v>
      </c>
      <c r="I241" s="194">
        <v>44253</v>
      </c>
    </row>
    <row r="242" spans="1:9" x14ac:dyDescent="0.3">
      <c r="A242" s="188" t="s">
        <v>184</v>
      </c>
      <c r="B242" s="188" t="s">
        <v>122</v>
      </c>
      <c r="C242" s="188" t="s">
        <v>152</v>
      </c>
      <c r="D242" s="189" t="e">
        <f t="shared" si="16"/>
        <v>#VALUE!</v>
      </c>
      <c r="E242" s="189" t="e">
        <f t="shared" si="17"/>
        <v>#VALUE!</v>
      </c>
      <c r="F242" s="188" t="str">
        <f t="shared" si="18"/>
        <v>Prop 051/21</v>
      </c>
      <c r="G242" s="188" t="str">
        <f t="shared" si="19"/>
        <v>051/21</v>
      </c>
      <c r="H242" s="193" t="str">
        <f t="shared" si="15"/>
        <v>19/02/21</v>
      </c>
      <c r="I242" s="194">
        <v>44246</v>
      </c>
    </row>
    <row r="243" spans="1:9" x14ac:dyDescent="0.3">
      <c r="A243" s="188" t="s">
        <v>184</v>
      </c>
      <c r="B243" s="188" t="s">
        <v>131</v>
      </c>
      <c r="C243" s="188" t="s">
        <v>152</v>
      </c>
      <c r="D243" s="189" t="e">
        <f t="shared" si="16"/>
        <v>#VALUE!</v>
      </c>
      <c r="E243" s="189" t="e">
        <f t="shared" si="17"/>
        <v>#VALUE!</v>
      </c>
      <c r="F243" s="188" t="str">
        <f t="shared" si="18"/>
        <v>Prop 051/21</v>
      </c>
      <c r="G243" s="188" t="str">
        <f t="shared" si="19"/>
        <v>051/21</v>
      </c>
      <c r="H243" s="193" t="str">
        <f t="shared" si="15"/>
        <v>19/02/21</v>
      </c>
      <c r="I243" s="194">
        <v>44246</v>
      </c>
    </row>
    <row r="244" spans="1:9" x14ac:dyDescent="0.3">
      <c r="A244" s="188" t="s">
        <v>184</v>
      </c>
      <c r="B244" s="188" t="s">
        <v>132</v>
      </c>
      <c r="C244" s="188" t="s">
        <v>152</v>
      </c>
      <c r="D244" s="189" t="e">
        <f t="shared" si="16"/>
        <v>#VALUE!</v>
      </c>
      <c r="E244" s="189" t="e">
        <f t="shared" si="17"/>
        <v>#VALUE!</v>
      </c>
      <c r="F244" s="188" t="str">
        <f t="shared" si="18"/>
        <v>Prop 051/21</v>
      </c>
      <c r="G244" s="188" t="str">
        <f t="shared" si="19"/>
        <v>051/21</v>
      </c>
      <c r="H244" s="193" t="str">
        <f t="shared" si="15"/>
        <v>19/02/21</v>
      </c>
      <c r="I244" s="194">
        <v>44246</v>
      </c>
    </row>
    <row r="245" spans="1:9" x14ac:dyDescent="0.3">
      <c r="A245" s="188" t="s">
        <v>181</v>
      </c>
      <c r="B245" s="188" t="s">
        <v>128</v>
      </c>
      <c r="C245" s="188" t="s">
        <v>152</v>
      </c>
      <c r="D245" s="189" t="e">
        <f t="shared" si="16"/>
        <v>#VALUE!</v>
      </c>
      <c r="E245" s="189" t="e">
        <f t="shared" si="17"/>
        <v>#VALUE!</v>
      </c>
      <c r="F245" s="188" t="str">
        <f t="shared" si="18"/>
        <v>Prop 051/21</v>
      </c>
      <c r="G245" s="188" t="str">
        <f t="shared" si="19"/>
        <v>051/21</v>
      </c>
      <c r="H245" s="193" t="str">
        <f t="shared" si="15"/>
        <v>26/02/21</v>
      </c>
      <c r="I245" s="194">
        <v>44253</v>
      </c>
    </row>
    <row r="246" spans="1:9" x14ac:dyDescent="0.3">
      <c r="A246" s="188" t="s">
        <v>181</v>
      </c>
      <c r="B246" s="188" t="s">
        <v>122</v>
      </c>
      <c r="C246" s="188" t="s">
        <v>152</v>
      </c>
      <c r="D246" s="189" t="e">
        <f t="shared" si="16"/>
        <v>#VALUE!</v>
      </c>
      <c r="E246" s="189" t="e">
        <f t="shared" si="17"/>
        <v>#VALUE!</v>
      </c>
      <c r="F246" s="188" t="str">
        <f t="shared" si="18"/>
        <v>Prop 051/21</v>
      </c>
      <c r="G246" s="188" t="str">
        <f t="shared" si="19"/>
        <v>051/21</v>
      </c>
      <c r="H246" s="193" t="str">
        <f t="shared" si="15"/>
        <v>26/02/21</v>
      </c>
      <c r="I246" s="194">
        <v>44253</v>
      </c>
    </row>
    <row r="247" spans="1:9" x14ac:dyDescent="0.3">
      <c r="A247" s="188" t="s">
        <v>181</v>
      </c>
      <c r="B247" s="188" t="s">
        <v>131</v>
      </c>
      <c r="C247" s="188" t="s">
        <v>152</v>
      </c>
      <c r="D247" s="189" t="e">
        <f t="shared" si="16"/>
        <v>#VALUE!</v>
      </c>
      <c r="E247" s="189" t="e">
        <f t="shared" si="17"/>
        <v>#VALUE!</v>
      </c>
      <c r="F247" s="188" t="str">
        <f t="shared" si="18"/>
        <v>Prop 051/21</v>
      </c>
      <c r="G247" s="188" t="str">
        <f t="shared" si="19"/>
        <v>051/21</v>
      </c>
      <c r="H247" s="193" t="str">
        <f t="shared" si="15"/>
        <v>26/02/21</v>
      </c>
      <c r="I247" s="194">
        <v>44253</v>
      </c>
    </row>
    <row r="248" spans="1:9" x14ac:dyDescent="0.3">
      <c r="A248" s="188" t="s">
        <v>181</v>
      </c>
      <c r="B248" s="188" t="s">
        <v>132</v>
      </c>
      <c r="C248" s="188" t="s">
        <v>152</v>
      </c>
      <c r="D248" s="189" t="e">
        <f t="shared" si="16"/>
        <v>#VALUE!</v>
      </c>
      <c r="E248" s="189" t="e">
        <f t="shared" si="17"/>
        <v>#VALUE!</v>
      </c>
      <c r="F248" s="188" t="str">
        <f t="shared" si="18"/>
        <v>Prop 051/21</v>
      </c>
      <c r="G248" s="188" t="str">
        <f t="shared" si="19"/>
        <v>051/21</v>
      </c>
      <c r="H248" s="193" t="str">
        <f t="shared" si="15"/>
        <v>26/02/21</v>
      </c>
      <c r="I248" s="194">
        <v>44253</v>
      </c>
    </row>
    <row r="249" spans="1:9" x14ac:dyDescent="0.3">
      <c r="A249" s="188" t="s">
        <v>184</v>
      </c>
      <c r="B249" s="188" t="s">
        <v>68</v>
      </c>
      <c r="C249" s="188" t="s">
        <v>153</v>
      </c>
      <c r="D249" s="189" t="e">
        <f t="shared" si="16"/>
        <v>#VALUE!</v>
      </c>
      <c r="E249" s="189" t="e">
        <f t="shared" si="17"/>
        <v>#VALUE!</v>
      </c>
      <c r="F249" s="188" t="str">
        <f t="shared" si="18"/>
        <v>Prop 053/21</v>
      </c>
      <c r="G249" s="188" t="str">
        <f t="shared" si="19"/>
        <v>053/21</v>
      </c>
      <c r="H249" s="193" t="str">
        <f t="shared" si="15"/>
        <v>19/02/21</v>
      </c>
      <c r="I249" s="194">
        <v>44246</v>
      </c>
    </row>
    <row r="250" spans="1:9" x14ac:dyDescent="0.3">
      <c r="A250" s="188" t="s">
        <v>183</v>
      </c>
      <c r="B250" s="188" t="s">
        <v>107</v>
      </c>
      <c r="C250" s="188" t="s">
        <v>154</v>
      </c>
      <c r="D250" s="189">
        <f t="shared" si="16"/>
        <v>7</v>
      </c>
      <c r="E250" s="189" t="str">
        <f t="shared" si="17"/>
        <v>domingo</v>
      </c>
      <c r="F250" s="188" t="str">
        <f t="shared" si="18"/>
        <v>Prop 112/20</v>
      </c>
      <c r="G250" s="188" t="str">
        <f t="shared" si="19"/>
        <v>112/20</v>
      </c>
      <c r="H250" s="193" t="str">
        <f t="shared" si="15"/>
        <v>05-Sunday</v>
      </c>
      <c r="I250" s="194">
        <v>44232</v>
      </c>
    </row>
    <row r="251" spans="1:9" x14ac:dyDescent="0.3">
      <c r="A251" s="188" t="s">
        <v>183</v>
      </c>
      <c r="B251" s="188" t="s">
        <v>106</v>
      </c>
      <c r="C251" s="188" t="s">
        <v>154</v>
      </c>
      <c r="D251" s="189">
        <f t="shared" si="16"/>
        <v>7</v>
      </c>
      <c r="E251" s="189" t="str">
        <f t="shared" si="17"/>
        <v>domingo</v>
      </c>
      <c r="F251" s="188" t="str">
        <f t="shared" si="18"/>
        <v>Prop 112/20</v>
      </c>
      <c r="G251" s="188" t="str">
        <f t="shared" si="19"/>
        <v>112/20</v>
      </c>
      <c r="H251" s="193" t="str">
        <f t="shared" si="15"/>
        <v>05-Sunday</v>
      </c>
      <c r="I251" s="194">
        <v>44232</v>
      </c>
    </row>
    <row r="252" spans="1:9" x14ac:dyDescent="0.3">
      <c r="A252" s="188" t="s">
        <v>182</v>
      </c>
      <c r="B252" s="188" t="s">
        <v>106</v>
      </c>
      <c r="C252" s="188" t="s">
        <v>154</v>
      </c>
      <c r="D252" s="189">
        <f t="shared" si="16"/>
        <v>4</v>
      </c>
      <c r="E252" s="189" t="str">
        <f t="shared" si="17"/>
        <v>quinta-feira</v>
      </c>
      <c r="F252" s="188" t="str">
        <f t="shared" si="18"/>
        <v>Prop 112/20</v>
      </c>
      <c r="G252" s="188" t="str">
        <f t="shared" si="19"/>
        <v>112/20</v>
      </c>
      <c r="H252" s="193" t="str">
        <f t="shared" si="15"/>
        <v>12-Thursday</v>
      </c>
      <c r="I252" s="194">
        <v>44239</v>
      </c>
    </row>
    <row r="253" spans="1:9" x14ac:dyDescent="0.3">
      <c r="A253" s="188" t="s">
        <v>182</v>
      </c>
      <c r="B253" s="188" t="s">
        <v>128</v>
      </c>
      <c r="C253" s="188" t="s">
        <v>154</v>
      </c>
      <c r="D253" s="189">
        <f t="shared" si="16"/>
        <v>4</v>
      </c>
      <c r="E253" s="189" t="str">
        <f t="shared" si="17"/>
        <v>quinta-feira</v>
      </c>
      <c r="F253" s="188" t="str">
        <f t="shared" si="18"/>
        <v>Prop 112/20</v>
      </c>
      <c r="G253" s="188" t="str">
        <f t="shared" si="19"/>
        <v>112/20</v>
      </c>
      <c r="H253" s="193" t="str">
        <f t="shared" si="15"/>
        <v>12-Thursday</v>
      </c>
      <c r="I253" s="194">
        <v>44239</v>
      </c>
    </row>
    <row r="254" spans="1:9" x14ac:dyDescent="0.3">
      <c r="A254" s="188" t="s">
        <v>184</v>
      </c>
      <c r="B254" s="188" t="s">
        <v>107</v>
      </c>
      <c r="C254" s="188" t="s">
        <v>154</v>
      </c>
      <c r="D254" s="189" t="e">
        <f t="shared" si="16"/>
        <v>#VALUE!</v>
      </c>
      <c r="E254" s="189" t="e">
        <f t="shared" si="17"/>
        <v>#VALUE!</v>
      </c>
      <c r="F254" s="188" t="str">
        <f t="shared" si="18"/>
        <v>Prop 112/20</v>
      </c>
      <c r="G254" s="188" t="str">
        <f t="shared" si="19"/>
        <v>112/20</v>
      </c>
      <c r="H254" s="193" t="str">
        <f t="shared" si="15"/>
        <v>19/02/21</v>
      </c>
      <c r="I254" s="194">
        <v>44246</v>
      </c>
    </row>
    <row r="255" spans="1:9" x14ac:dyDescent="0.3">
      <c r="A255" s="188" t="s">
        <v>184</v>
      </c>
      <c r="B255" s="188" t="s">
        <v>106</v>
      </c>
      <c r="C255" s="188" t="s">
        <v>154</v>
      </c>
      <c r="D255" s="189" t="e">
        <f t="shared" si="16"/>
        <v>#VALUE!</v>
      </c>
      <c r="E255" s="189" t="e">
        <f t="shared" si="17"/>
        <v>#VALUE!</v>
      </c>
      <c r="F255" s="188" t="str">
        <f t="shared" si="18"/>
        <v>Prop 112/20</v>
      </c>
      <c r="G255" s="188" t="str">
        <f t="shared" si="19"/>
        <v>112/20</v>
      </c>
      <c r="H255" s="193" t="str">
        <f t="shared" si="15"/>
        <v>19/02/21</v>
      </c>
      <c r="I255" s="194">
        <v>44246</v>
      </c>
    </row>
    <row r="256" spans="1:9" x14ac:dyDescent="0.3">
      <c r="A256" s="188" t="s">
        <v>181</v>
      </c>
      <c r="B256" s="188" t="s">
        <v>107</v>
      </c>
      <c r="C256" s="188" t="s">
        <v>154</v>
      </c>
      <c r="D256" s="189" t="e">
        <f t="shared" si="16"/>
        <v>#VALUE!</v>
      </c>
      <c r="E256" s="189" t="e">
        <f t="shared" si="17"/>
        <v>#VALUE!</v>
      </c>
      <c r="F256" s="188" t="str">
        <f t="shared" si="18"/>
        <v>Prop 112/20</v>
      </c>
      <c r="G256" s="188" t="str">
        <f t="shared" si="19"/>
        <v>112/20</v>
      </c>
      <c r="H256" s="193" t="str">
        <f t="shared" si="15"/>
        <v>26/02/21</v>
      </c>
      <c r="I256" s="194">
        <v>44253</v>
      </c>
    </row>
    <row r="257" spans="1:9" x14ac:dyDescent="0.3">
      <c r="A257" s="188" t="s">
        <v>181</v>
      </c>
      <c r="B257" s="188" t="s">
        <v>106</v>
      </c>
      <c r="C257" s="188" t="s">
        <v>154</v>
      </c>
      <c r="D257" s="189" t="e">
        <f t="shared" si="16"/>
        <v>#VALUE!</v>
      </c>
      <c r="E257" s="189" t="e">
        <f t="shared" si="17"/>
        <v>#VALUE!</v>
      </c>
      <c r="F257" s="188" t="str">
        <f t="shared" si="18"/>
        <v>Prop 112/20</v>
      </c>
      <c r="G257" s="188" t="str">
        <f t="shared" si="19"/>
        <v>112/20</v>
      </c>
      <c r="H257" s="193" t="str">
        <f t="shared" si="15"/>
        <v>26/02/21</v>
      </c>
      <c r="I257" s="194">
        <v>44253</v>
      </c>
    </row>
    <row r="258" spans="1:9" x14ac:dyDescent="0.3">
      <c r="A258" s="188" t="s">
        <v>183</v>
      </c>
      <c r="B258" s="188" t="s">
        <v>128</v>
      </c>
      <c r="C258" s="188" t="s">
        <v>173</v>
      </c>
      <c r="D258" s="189">
        <f t="shared" si="16"/>
        <v>7</v>
      </c>
      <c r="E258" s="189" t="str">
        <f t="shared" si="17"/>
        <v>domingo</v>
      </c>
      <c r="F258" s="188" t="str">
        <f t="shared" si="18"/>
        <v>Prop 165/20</v>
      </c>
      <c r="G258" s="188" t="str">
        <f t="shared" si="19"/>
        <v>165/20</v>
      </c>
      <c r="H258" s="193" t="str">
        <f t="shared" si="15"/>
        <v>05-Sunday</v>
      </c>
      <c r="I258" s="194">
        <v>44232</v>
      </c>
    </row>
    <row r="259" spans="1:9" x14ac:dyDescent="0.3">
      <c r="A259" s="188" t="s">
        <v>183</v>
      </c>
      <c r="B259" s="188" t="s">
        <v>39</v>
      </c>
      <c r="C259" s="188" t="s">
        <v>173</v>
      </c>
      <c r="D259" s="189">
        <f t="shared" si="16"/>
        <v>7</v>
      </c>
      <c r="E259" s="189" t="str">
        <f t="shared" si="17"/>
        <v>domingo</v>
      </c>
      <c r="F259" s="188" t="str">
        <f t="shared" si="18"/>
        <v>Prop 165/20</v>
      </c>
      <c r="G259" s="188" t="str">
        <f t="shared" si="19"/>
        <v>165/20</v>
      </c>
      <c r="H259" s="193" t="str">
        <f t="shared" ref="H259:H322" si="20">TEXT(A259,"MM-AAAA")</f>
        <v>05-Sunday</v>
      </c>
      <c r="I259" s="194">
        <v>44232</v>
      </c>
    </row>
    <row r="260" spans="1:9" x14ac:dyDescent="0.3">
      <c r="A260" s="188" t="s">
        <v>183</v>
      </c>
      <c r="B260" s="188" t="s">
        <v>126</v>
      </c>
      <c r="C260" s="188" t="s">
        <v>173</v>
      </c>
      <c r="D260" s="189">
        <f t="shared" ref="D260:D323" si="21">WEEKDAY(A260,2)</f>
        <v>7</v>
      </c>
      <c r="E260" s="189" t="str">
        <f t="shared" ref="E260:E323" si="22">IF(D260=" "," ",(IF(D260=7,"domingo",IF(D260=6,"sábado",IF(D260=5,"sexta-feira",IF(D260=4,"quinta-feira",IF(D260=3,"quarta-feira",IF(D260=2,"terça-feira","segunda-feira"))))))))</f>
        <v>domingo</v>
      </c>
      <c r="F260" s="188" t="str">
        <f t="shared" ref="F260:F323" si="23">LEFT(C260,11)</f>
        <v>Prop 165/20</v>
      </c>
      <c r="G260" s="188" t="str">
        <f t="shared" ref="G260:G323" si="24">RIGHT(F260,6)</f>
        <v>165/20</v>
      </c>
      <c r="H260" s="193" t="str">
        <f t="shared" si="20"/>
        <v>05-Sunday</v>
      </c>
      <c r="I260" s="194">
        <v>44232</v>
      </c>
    </row>
    <row r="261" spans="1:9" x14ac:dyDescent="0.3">
      <c r="A261" s="188" t="s">
        <v>183</v>
      </c>
      <c r="B261" s="188" t="s">
        <v>122</v>
      </c>
      <c r="C261" s="188" t="s">
        <v>173</v>
      </c>
      <c r="D261" s="189">
        <f t="shared" si="21"/>
        <v>7</v>
      </c>
      <c r="E261" s="189" t="str">
        <f t="shared" si="22"/>
        <v>domingo</v>
      </c>
      <c r="F261" s="188" t="str">
        <f t="shared" si="23"/>
        <v>Prop 165/20</v>
      </c>
      <c r="G261" s="188" t="str">
        <f t="shared" si="24"/>
        <v>165/20</v>
      </c>
      <c r="H261" s="193" t="str">
        <f t="shared" si="20"/>
        <v>05-Sunday</v>
      </c>
      <c r="I261" s="194">
        <v>44232</v>
      </c>
    </row>
    <row r="262" spans="1:9" x14ac:dyDescent="0.3">
      <c r="A262" s="188" t="s">
        <v>183</v>
      </c>
      <c r="B262" s="188" t="s">
        <v>131</v>
      </c>
      <c r="C262" s="188" t="s">
        <v>173</v>
      </c>
      <c r="D262" s="189">
        <f t="shared" si="21"/>
        <v>7</v>
      </c>
      <c r="E262" s="189" t="str">
        <f t="shared" si="22"/>
        <v>domingo</v>
      </c>
      <c r="F262" s="188" t="str">
        <f t="shared" si="23"/>
        <v>Prop 165/20</v>
      </c>
      <c r="G262" s="188" t="str">
        <f t="shared" si="24"/>
        <v>165/20</v>
      </c>
      <c r="H262" s="193" t="str">
        <f t="shared" si="20"/>
        <v>05-Sunday</v>
      </c>
      <c r="I262" s="194">
        <v>44232</v>
      </c>
    </row>
    <row r="263" spans="1:9" x14ac:dyDescent="0.3">
      <c r="A263" s="188" t="s">
        <v>181</v>
      </c>
      <c r="B263" s="188" t="s">
        <v>127</v>
      </c>
      <c r="C263" s="188" t="s">
        <v>155</v>
      </c>
      <c r="D263" s="189" t="e">
        <f t="shared" si="21"/>
        <v>#VALUE!</v>
      </c>
      <c r="E263" s="189" t="e">
        <f t="shared" si="22"/>
        <v>#VALUE!</v>
      </c>
      <c r="F263" s="188" t="str">
        <f t="shared" si="23"/>
        <v>Prop 183/20</v>
      </c>
      <c r="G263" s="188" t="str">
        <f t="shared" si="24"/>
        <v>183/20</v>
      </c>
      <c r="H263" s="193" t="str">
        <f t="shared" si="20"/>
        <v>26/02/21</v>
      </c>
      <c r="I263" s="194">
        <v>44253</v>
      </c>
    </row>
    <row r="264" spans="1:9" x14ac:dyDescent="0.3">
      <c r="A264" s="188" t="s">
        <v>181</v>
      </c>
      <c r="B264" s="188" t="s">
        <v>129</v>
      </c>
      <c r="C264" s="188" t="s">
        <v>155</v>
      </c>
      <c r="D264" s="189" t="e">
        <f t="shared" si="21"/>
        <v>#VALUE!</v>
      </c>
      <c r="E264" s="189" t="e">
        <f t="shared" si="22"/>
        <v>#VALUE!</v>
      </c>
      <c r="F264" s="188" t="str">
        <f t="shared" si="23"/>
        <v>Prop 183/20</v>
      </c>
      <c r="G264" s="188" t="str">
        <f t="shared" si="24"/>
        <v>183/20</v>
      </c>
      <c r="H264" s="193" t="str">
        <f t="shared" si="20"/>
        <v>26/02/21</v>
      </c>
      <c r="I264" s="194">
        <v>44253</v>
      </c>
    </row>
    <row r="265" spans="1:9" x14ac:dyDescent="0.3">
      <c r="A265" s="188" t="s">
        <v>181</v>
      </c>
      <c r="B265" s="188" t="s">
        <v>68</v>
      </c>
      <c r="C265" s="188" t="s">
        <v>155</v>
      </c>
      <c r="D265" s="189" t="e">
        <f t="shared" si="21"/>
        <v>#VALUE!</v>
      </c>
      <c r="E265" s="189" t="e">
        <f t="shared" si="22"/>
        <v>#VALUE!</v>
      </c>
      <c r="F265" s="188" t="str">
        <f t="shared" si="23"/>
        <v>Prop 183/20</v>
      </c>
      <c r="G265" s="188" t="str">
        <f t="shared" si="24"/>
        <v>183/20</v>
      </c>
      <c r="H265" s="193" t="str">
        <f t="shared" si="20"/>
        <v>26/02/21</v>
      </c>
      <c r="I265" s="194">
        <v>44253</v>
      </c>
    </row>
    <row r="266" spans="1:9" x14ac:dyDescent="0.3">
      <c r="A266" s="188" t="s">
        <v>181</v>
      </c>
      <c r="B266" s="188" t="s">
        <v>105</v>
      </c>
      <c r="C266" s="188" t="s">
        <v>155</v>
      </c>
      <c r="D266" s="189" t="e">
        <f t="shared" si="21"/>
        <v>#VALUE!</v>
      </c>
      <c r="E266" s="189" t="e">
        <f t="shared" si="22"/>
        <v>#VALUE!</v>
      </c>
      <c r="F266" s="188" t="str">
        <f t="shared" si="23"/>
        <v>Prop 183/20</v>
      </c>
      <c r="G266" s="188" t="str">
        <f t="shared" si="24"/>
        <v>183/20</v>
      </c>
      <c r="H266" s="193" t="str">
        <f t="shared" si="20"/>
        <v>26/02/21</v>
      </c>
      <c r="I266" s="194">
        <v>44253</v>
      </c>
    </row>
    <row r="267" spans="1:9" x14ac:dyDescent="0.3">
      <c r="A267" s="188" t="s">
        <v>183</v>
      </c>
      <c r="B267" s="188" t="s">
        <v>68</v>
      </c>
      <c r="C267" s="188" t="s">
        <v>156</v>
      </c>
      <c r="D267" s="189">
        <f t="shared" si="21"/>
        <v>7</v>
      </c>
      <c r="E267" s="189" t="str">
        <f t="shared" si="22"/>
        <v>domingo</v>
      </c>
      <c r="F267" s="188" t="str">
        <f t="shared" si="23"/>
        <v>Prop 197/18</v>
      </c>
      <c r="G267" s="188" t="str">
        <f t="shared" si="24"/>
        <v>197/18</v>
      </c>
      <c r="H267" s="193" t="str">
        <f t="shared" si="20"/>
        <v>05-Sunday</v>
      </c>
      <c r="I267" s="194">
        <v>44232</v>
      </c>
    </row>
    <row r="268" spans="1:9" x14ac:dyDescent="0.3">
      <c r="A268" s="188" t="s">
        <v>183</v>
      </c>
      <c r="B268" s="188" t="s">
        <v>69</v>
      </c>
      <c r="C268" s="188" t="s">
        <v>156</v>
      </c>
      <c r="D268" s="189">
        <f t="shared" si="21"/>
        <v>7</v>
      </c>
      <c r="E268" s="189" t="str">
        <f t="shared" si="22"/>
        <v>domingo</v>
      </c>
      <c r="F268" s="188" t="str">
        <f t="shared" si="23"/>
        <v>Prop 197/18</v>
      </c>
      <c r="G268" s="188" t="str">
        <f t="shared" si="24"/>
        <v>197/18</v>
      </c>
      <c r="H268" s="193" t="str">
        <f t="shared" si="20"/>
        <v>05-Sunday</v>
      </c>
      <c r="I268" s="194">
        <v>44232</v>
      </c>
    </row>
    <row r="269" spans="1:9" x14ac:dyDescent="0.3">
      <c r="A269" s="188" t="s">
        <v>183</v>
      </c>
      <c r="B269" s="188" t="s">
        <v>105</v>
      </c>
      <c r="C269" s="188" t="s">
        <v>156</v>
      </c>
      <c r="D269" s="189">
        <f t="shared" si="21"/>
        <v>7</v>
      </c>
      <c r="E269" s="189" t="str">
        <f t="shared" si="22"/>
        <v>domingo</v>
      </c>
      <c r="F269" s="188" t="str">
        <f t="shared" si="23"/>
        <v>Prop 197/18</v>
      </c>
      <c r="G269" s="188" t="str">
        <f t="shared" si="24"/>
        <v>197/18</v>
      </c>
      <c r="H269" s="193" t="str">
        <f t="shared" si="20"/>
        <v>05-Sunday</v>
      </c>
      <c r="I269" s="194">
        <v>44232</v>
      </c>
    </row>
    <row r="270" spans="1:9" x14ac:dyDescent="0.3">
      <c r="A270" s="188" t="s">
        <v>183</v>
      </c>
      <c r="B270" s="188" t="s">
        <v>132</v>
      </c>
      <c r="C270" s="188" t="s">
        <v>156</v>
      </c>
      <c r="D270" s="189">
        <f t="shared" si="21"/>
        <v>7</v>
      </c>
      <c r="E270" s="189" t="str">
        <f t="shared" si="22"/>
        <v>domingo</v>
      </c>
      <c r="F270" s="188" t="str">
        <f t="shared" si="23"/>
        <v>Prop 197/18</v>
      </c>
      <c r="G270" s="188" t="str">
        <f t="shared" si="24"/>
        <v>197/18</v>
      </c>
      <c r="H270" s="193" t="str">
        <f t="shared" si="20"/>
        <v>05-Sunday</v>
      </c>
      <c r="I270" s="194">
        <v>44232</v>
      </c>
    </row>
    <row r="271" spans="1:9" x14ac:dyDescent="0.3">
      <c r="A271" s="188" t="s">
        <v>182</v>
      </c>
      <c r="B271" s="188" t="s">
        <v>69</v>
      </c>
      <c r="C271" s="188" t="s">
        <v>156</v>
      </c>
      <c r="D271" s="189">
        <f t="shared" si="21"/>
        <v>4</v>
      </c>
      <c r="E271" s="189" t="str">
        <f t="shared" si="22"/>
        <v>quinta-feira</v>
      </c>
      <c r="F271" s="188" t="str">
        <f t="shared" si="23"/>
        <v>Prop 197/18</v>
      </c>
      <c r="G271" s="188" t="str">
        <f t="shared" si="24"/>
        <v>197/18</v>
      </c>
      <c r="H271" s="193" t="str">
        <f t="shared" si="20"/>
        <v>12-Thursday</v>
      </c>
      <c r="I271" s="194">
        <v>44239</v>
      </c>
    </row>
    <row r="272" spans="1:9" x14ac:dyDescent="0.3">
      <c r="A272" s="188" t="s">
        <v>182</v>
      </c>
      <c r="B272" s="188" t="s">
        <v>105</v>
      </c>
      <c r="C272" s="188" t="s">
        <v>156</v>
      </c>
      <c r="D272" s="189">
        <f t="shared" si="21"/>
        <v>4</v>
      </c>
      <c r="E272" s="189" t="str">
        <f t="shared" si="22"/>
        <v>quinta-feira</v>
      </c>
      <c r="F272" s="188" t="str">
        <f t="shared" si="23"/>
        <v>Prop 197/18</v>
      </c>
      <c r="G272" s="188" t="str">
        <f t="shared" si="24"/>
        <v>197/18</v>
      </c>
      <c r="H272" s="193" t="str">
        <f t="shared" si="20"/>
        <v>12-Thursday</v>
      </c>
      <c r="I272" s="194">
        <v>44239</v>
      </c>
    </row>
    <row r="273" spans="1:9" x14ac:dyDescent="0.3">
      <c r="A273" s="188" t="s">
        <v>182</v>
      </c>
      <c r="B273" s="188" t="s">
        <v>132</v>
      </c>
      <c r="C273" s="188" t="s">
        <v>156</v>
      </c>
      <c r="D273" s="189">
        <f t="shared" si="21"/>
        <v>4</v>
      </c>
      <c r="E273" s="189" t="str">
        <f t="shared" si="22"/>
        <v>quinta-feira</v>
      </c>
      <c r="F273" s="188" t="str">
        <f t="shared" si="23"/>
        <v>Prop 197/18</v>
      </c>
      <c r="G273" s="188" t="str">
        <f t="shared" si="24"/>
        <v>197/18</v>
      </c>
      <c r="H273" s="193" t="str">
        <f t="shared" si="20"/>
        <v>12-Thursday</v>
      </c>
      <c r="I273" s="194">
        <v>44239</v>
      </c>
    </row>
    <row r="274" spans="1:9" x14ac:dyDescent="0.3">
      <c r="A274" s="188" t="s">
        <v>184</v>
      </c>
      <c r="B274" s="188" t="s">
        <v>39</v>
      </c>
      <c r="C274" s="188" t="s">
        <v>156</v>
      </c>
      <c r="D274" s="189" t="e">
        <f t="shared" si="21"/>
        <v>#VALUE!</v>
      </c>
      <c r="E274" s="189" t="e">
        <f t="shared" si="22"/>
        <v>#VALUE!</v>
      </c>
      <c r="F274" s="188" t="str">
        <f t="shared" si="23"/>
        <v>Prop 197/18</v>
      </c>
      <c r="G274" s="188" t="str">
        <f t="shared" si="24"/>
        <v>197/18</v>
      </c>
      <c r="H274" s="193" t="str">
        <f t="shared" si="20"/>
        <v>19/02/21</v>
      </c>
      <c r="I274" s="194">
        <v>44246</v>
      </c>
    </row>
    <row r="275" spans="1:9" x14ac:dyDescent="0.3">
      <c r="A275" s="188" t="s">
        <v>184</v>
      </c>
      <c r="B275" s="188" t="s">
        <v>69</v>
      </c>
      <c r="C275" s="188" t="s">
        <v>156</v>
      </c>
      <c r="D275" s="189" t="e">
        <f t="shared" si="21"/>
        <v>#VALUE!</v>
      </c>
      <c r="E275" s="189" t="e">
        <f t="shared" si="22"/>
        <v>#VALUE!</v>
      </c>
      <c r="F275" s="188" t="str">
        <f t="shared" si="23"/>
        <v>Prop 197/18</v>
      </c>
      <c r="G275" s="188" t="str">
        <f t="shared" si="24"/>
        <v>197/18</v>
      </c>
      <c r="H275" s="193" t="str">
        <f t="shared" si="20"/>
        <v>19/02/21</v>
      </c>
      <c r="I275" s="194">
        <v>44246</v>
      </c>
    </row>
    <row r="276" spans="1:9" x14ac:dyDescent="0.3">
      <c r="A276" s="188" t="s">
        <v>184</v>
      </c>
      <c r="B276" s="188" t="s">
        <v>105</v>
      </c>
      <c r="C276" s="188" t="s">
        <v>156</v>
      </c>
      <c r="D276" s="189" t="e">
        <f t="shared" si="21"/>
        <v>#VALUE!</v>
      </c>
      <c r="E276" s="189" t="e">
        <f t="shared" si="22"/>
        <v>#VALUE!</v>
      </c>
      <c r="F276" s="188" t="str">
        <f t="shared" si="23"/>
        <v>Prop 197/18</v>
      </c>
      <c r="G276" s="188" t="str">
        <f t="shared" si="24"/>
        <v>197/18</v>
      </c>
      <c r="H276" s="193" t="str">
        <f t="shared" si="20"/>
        <v>19/02/21</v>
      </c>
      <c r="I276" s="194">
        <v>44246</v>
      </c>
    </row>
    <row r="277" spans="1:9" x14ac:dyDescent="0.3">
      <c r="A277" s="188" t="s">
        <v>183</v>
      </c>
      <c r="B277" s="188" t="s">
        <v>127</v>
      </c>
      <c r="C277" s="188" t="s">
        <v>157</v>
      </c>
      <c r="D277" s="189">
        <f t="shared" si="21"/>
        <v>7</v>
      </c>
      <c r="E277" s="189" t="str">
        <f t="shared" si="22"/>
        <v>domingo</v>
      </c>
      <c r="F277" s="188" t="str">
        <f t="shared" si="23"/>
        <v>Prop 267/20</v>
      </c>
      <c r="G277" s="188" t="str">
        <f t="shared" si="24"/>
        <v>267/20</v>
      </c>
      <c r="H277" s="193" t="str">
        <f t="shared" si="20"/>
        <v>05-Sunday</v>
      </c>
      <c r="I277" s="194">
        <v>44232</v>
      </c>
    </row>
    <row r="278" spans="1:9" x14ac:dyDescent="0.3">
      <c r="A278" s="188" t="s">
        <v>183</v>
      </c>
      <c r="B278" s="188" t="s">
        <v>129</v>
      </c>
      <c r="C278" s="188" t="s">
        <v>157</v>
      </c>
      <c r="D278" s="189">
        <f t="shared" si="21"/>
        <v>7</v>
      </c>
      <c r="E278" s="189" t="str">
        <f t="shared" si="22"/>
        <v>domingo</v>
      </c>
      <c r="F278" s="188" t="str">
        <f t="shared" si="23"/>
        <v>Prop 267/20</v>
      </c>
      <c r="G278" s="188" t="str">
        <f t="shared" si="24"/>
        <v>267/20</v>
      </c>
      <c r="H278" s="193" t="str">
        <f t="shared" si="20"/>
        <v>05-Sunday</v>
      </c>
      <c r="I278" s="194">
        <v>44232</v>
      </c>
    </row>
    <row r="279" spans="1:9" x14ac:dyDescent="0.3">
      <c r="A279" s="188" t="s">
        <v>183</v>
      </c>
      <c r="B279" s="188" t="s">
        <v>130</v>
      </c>
      <c r="C279" s="188" t="s">
        <v>157</v>
      </c>
      <c r="D279" s="189">
        <f t="shared" si="21"/>
        <v>7</v>
      </c>
      <c r="E279" s="189" t="str">
        <f t="shared" si="22"/>
        <v>domingo</v>
      </c>
      <c r="F279" s="188" t="str">
        <f t="shared" si="23"/>
        <v>Prop 267/20</v>
      </c>
      <c r="G279" s="188" t="str">
        <f t="shared" si="24"/>
        <v>267/20</v>
      </c>
      <c r="H279" s="193" t="str">
        <f t="shared" si="20"/>
        <v>05-Sunday</v>
      </c>
      <c r="I279" s="194">
        <v>44232</v>
      </c>
    </row>
    <row r="280" spans="1:9" x14ac:dyDescent="0.3">
      <c r="A280" s="188" t="s">
        <v>182</v>
      </c>
      <c r="B280" s="188" t="s">
        <v>127</v>
      </c>
      <c r="C280" s="188" t="s">
        <v>157</v>
      </c>
      <c r="D280" s="189">
        <f t="shared" si="21"/>
        <v>4</v>
      </c>
      <c r="E280" s="189" t="str">
        <f t="shared" si="22"/>
        <v>quinta-feira</v>
      </c>
      <c r="F280" s="188" t="str">
        <f t="shared" si="23"/>
        <v>Prop 267/20</v>
      </c>
      <c r="G280" s="188" t="str">
        <f t="shared" si="24"/>
        <v>267/20</v>
      </c>
      <c r="H280" s="193" t="str">
        <f t="shared" si="20"/>
        <v>12-Thursday</v>
      </c>
      <c r="I280" s="194">
        <v>44239</v>
      </c>
    </row>
    <row r="281" spans="1:9" x14ac:dyDescent="0.3">
      <c r="A281" s="188" t="s">
        <v>182</v>
      </c>
      <c r="B281" s="188" t="s">
        <v>122</v>
      </c>
      <c r="C281" s="188" t="s">
        <v>157</v>
      </c>
      <c r="D281" s="189">
        <f t="shared" si="21"/>
        <v>4</v>
      </c>
      <c r="E281" s="189" t="str">
        <f t="shared" si="22"/>
        <v>quinta-feira</v>
      </c>
      <c r="F281" s="188" t="str">
        <f t="shared" si="23"/>
        <v>Prop 267/20</v>
      </c>
      <c r="G281" s="188" t="str">
        <f t="shared" si="24"/>
        <v>267/20</v>
      </c>
      <c r="H281" s="193" t="str">
        <f t="shared" si="20"/>
        <v>12-Thursday</v>
      </c>
      <c r="I281" s="194">
        <v>44239</v>
      </c>
    </row>
    <row r="282" spans="1:9" x14ac:dyDescent="0.3">
      <c r="A282" s="188" t="s">
        <v>182</v>
      </c>
      <c r="B282" s="188" t="s">
        <v>129</v>
      </c>
      <c r="C282" s="188" t="s">
        <v>157</v>
      </c>
      <c r="D282" s="189">
        <f t="shared" si="21"/>
        <v>4</v>
      </c>
      <c r="E282" s="189" t="str">
        <f t="shared" si="22"/>
        <v>quinta-feira</v>
      </c>
      <c r="F282" s="188" t="str">
        <f t="shared" si="23"/>
        <v>Prop 267/20</v>
      </c>
      <c r="G282" s="188" t="str">
        <f t="shared" si="24"/>
        <v>267/20</v>
      </c>
      <c r="H282" s="193" t="str">
        <f t="shared" si="20"/>
        <v>12-Thursday</v>
      </c>
      <c r="I282" s="194">
        <v>44239</v>
      </c>
    </row>
    <row r="283" spans="1:9" x14ac:dyDescent="0.3">
      <c r="A283" s="188" t="s">
        <v>182</v>
      </c>
      <c r="B283" s="188" t="s">
        <v>130</v>
      </c>
      <c r="C283" s="188" t="s">
        <v>157</v>
      </c>
      <c r="D283" s="189">
        <f t="shared" si="21"/>
        <v>4</v>
      </c>
      <c r="E283" s="189" t="str">
        <f t="shared" si="22"/>
        <v>quinta-feira</v>
      </c>
      <c r="F283" s="188" t="str">
        <f t="shared" si="23"/>
        <v>Prop 267/20</v>
      </c>
      <c r="G283" s="188" t="str">
        <f t="shared" si="24"/>
        <v>267/20</v>
      </c>
      <c r="H283" s="193" t="str">
        <f t="shared" si="20"/>
        <v>12-Thursday</v>
      </c>
      <c r="I283" s="194">
        <v>44239</v>
      </c>
    </row>
    <row r="284" spans="1:9" x14ac:dyDescent="0.3">
      <c r="A284" s="188" t="s">
        <v>184</v>
      </c>
      <c r="B284" s="188" t="s">
        <v>129</v>
      </c>
      <c r="C284" s="188" t="s">
        <v>157</v>
      </c>
      <c r="D284" s="189" t="e">
        <f t="shared" si="21"/>
        <v>#VALUE!</v>
      </c>
      <c r="E284" s="189" t="e">
        <f t="shared" si="22"/>
        <v>#VALUE!</v>
      </c>
      <c r="F284" s="188" t="str">
        <f t="shared" si="23"/>
        <v>Prop 267/20</v>
      </c>
      <c r="G284" s="188" t="str">
        <f t="shared" si="24"/>
        <v>267/20</v>
      </c>
      <c r="H284" s="193" t="str">
        <f t="shared" si="20"/>
        <v>19/02/21</v>
      </c>
      <c r="I284" s="194">
        <v>44246</v>
      </c>
    </row>
    <row r="285" spans="1:9" x14ac:dyDescent="0.3">
      <c r="A285" s="188" t="s">
        <v>184</v>
      </c>
      <c r="B285" s="188" t="s">
        <v>130</v>
      </c>
      <c r="C285" s="188" t="s">
        <v>157</v>
      </c>
      <c r="D285" s="189" t="e">
        <f t="shared" si="21"/>
        <v>#VALUE!</v>
      </c>
      <c r="E285" s="189" t="e">
        <f t="shared" si="22"/>
        <v>#VALUE!</v>
      </c>
      <c r="F285" s="188" t="str">
        <f t="shared" si="23"/>
        <v>Prop 267/20</v>
      </c>
      <c r="G285" s="188" t="str">
        <f t="shared" si="24"/>
        <v>267/20</v>
      </c>
      <c r="H285" s="193" t="str">
        <f t="shared" si="20"/>
        <v>19/02/21</v>
      </c>
      <c r="I285" s="194">
        <v>44246</v>
      </c>
    </row>
    <row r="286" spans="1:9" x14ac:dyDescent="0.3">
      <c r="A286" s="188" t="s">
        <v>182</v>
      </c>
      <c r="B286" s="188" t="s">
        <v>41</v>
      </c>
      <c r="C286" s="188" t="s">
        <v>158</v>
      </c>
      <c r="D286" s="189">
        <f t="shared" si="21"/>
        <v>4</v>
      </c>
      <c r="E286" s="189" t="str">
        <f t="shared" si="22"/>
        <v>quinta-feira</v>
      </c>
      <c r="F286" s="188" t="str">
        <f t="shared" si="23"/>
        <v>Prop 397/20</v>
      </c>
      <c r="G286" s="188" t="str">
        <f t="shared" si="24"/>
        <v>397/20</v>
      </c>
      <c r="H286" s="193" t="str">
        <f t="shared" si="20"/>
        <v>12-Thursday</v>
      </c>
      <c r="I286" s="194">
        <v>44239</v>
      </c>
    </row>
    <row r="287" spans="1:9" x14ac:dyDescent="0.3">
      <c r="A287" s="188" t="s">
        <v>182</v>
      </c>
      <c r="B287" s="188" t="s">
        <v>39</v>
      </c>
      <c r="C287" s="188" t="s">
        <v>158</v>
      </c>
      <c r="D287" s="189">
        <f t="shared" si="21"/>
        <v>4</v>
      </c>
      <c r="E287" s="189" t="str">
        <f t="shared" si="22"/>
        <v>quinta-feira</v>
      </c>
      <c r="F287" s="188" t="str">
        <f t="shared" si="23"/>
        <v>Prop 397/20</v>
      </c>
      <c r="G287" s="188" t="str">
        <f t="shared" si="24"/>
        <v>397/20</v>
      </c>
      <c r="H287" s="193" t="str">
        <f t="shared" si="20"/>
        <v>12-Thursday</v>
      </c>
      <c r="I287" s="194">
        <v>44239</v>
      </c>
    </row>
    <row r="288" spans="1:9" x14ac:dyDescent="0.3">
      <c r="A288" s="188" t="s">
        <v>182</v>
      </c>
      <c r="B288" s="188" t="s">
        <v>126</v>
      </c>
      <c r="C288" s="188" t="s">
        <v>158</v>
      </c>
      <c r="D288" s="189">
        <f t="shared" si="21"/>
        <v>4</v>
      </c>
      <c r="E288" s="189" t="str">
        <f t="shared" si="22"/>
        <v>quinta-feira</v>
      </c>
      <c r="F288" s="188" t="str">
        <f t="shared" si="23"/>
        <v>Prop 397/20</v>
      </c>
      <c r="G288" s="188" t="str">
        <f t="shared" si="24"/>
        <v>397/20</v>
      </c>
      <c r="H288" s="193" t="str">
        <f t="shared" si="20"/>
        <v>12-Thursday</v>
      </c>
      <c r="I288" s="194">
        <v>44239</v>
      </c>
    </row>
    <row r="289" spans="1:9" x14ac:dyDescent="0.3">
      <c r="A289" s="188" t="s">
        <v>182</v>
      </c>
      <c r="B289" s="188" t="s">
        <v>108</v>
      </c>
      <c r="C289" s="188" t="s">
        <v>158</v>
      </c>
      <c r="D289" s="189">
        <f t="shared" si="21"/>
        <v>4</v>
      </c>
      <c r="E289" s="189" t="str">
        <f t="shared" si="22"/>
        <v>quinta-feira</v>
      </c>
      <c r="F289" s="188" t="str">
        <f t="shared" si="23"/>
        <v>Prop 397/20</v>
      </c>
      <c r="G289" s="188" t="str">
        <f t="shared" si="24"/>
        <v>397/20</v>
      </c>
      <c r="H289" s="193" t="str">
        <f t="shared" si="20"/>
        <v>12-Thursday</v>
      </c>
      <c r="I289" s="194">
        <v>44239</v>
      </c>
    </row>
    <row r="290" spans="1:9" x14ac:dyDescent="0.3">
      <c r="A290" s="188" t="s">
        <v>185</v>
      </c>
      <c r="B290" s="188" t="s">
        <v>128</v>
      </c>
      <c r="C290" s="188" t="s">
        <v>145</v>
      </c>
      <c r="D290" s="189">
        <f t="shared" si="21"/>
        <v>2</v>
      </c>
      <c r="E290" s="189" t="str">
        <f t="shared" si="22"/>
        <v>terça-feira</v>
      </c>
      <c r="F290" s="188" t="str">
        <f t="shared" si="23"/>
        <v>Prop 025/20</v>
      </c>
      <c r="G290" s="188" t="str">
        <f t="shared" si="24"/>
        <v>025/20</v>
      </c>
      <c r="H290" s="193" t="str">
        <f t="shared" si="20"/>
        <v>02-Tuesday</v>
      </c>
      <c r="I290" s="194">
        <v>44229</v>
      </c>
    </row>
    <row r="291" spans="1:9" x14ac:dyDescent="0.3">
      <c r="A291" s="188" t="s">
        <v>185</v>
      </c>
      <c r="B291" s="188" t="s">
        <v>39</v>
      </c>
      <c r="C291" s="188" t="s">
        <v>145</v>
      </c>
      <c r="D291" s="189">
        <f t="shared" si="21"/>
        <v>2</v>
      </c>
      <c r="E291" s="189" t="str">
        <f t="shared" si="22"/>
        <v>terça-feira</v>
      </c>
      <c r="F291" s="188" t="str">
        <f t="shared" si="23"/>
        <v>Prop 025/20</v>
      </c>
      <c r="G291" s="188" t="str">
        <f t="shared" si="24"/>
        <v>025/20</v>
      </c>
      <c r="H291" s="193" t="str">
        <f t="shared" si="20"/>
        <v>02-Tuesday</v>
      </c>
      <c r="I291" s="194">
        <v>44229</v>
      </c>
    </row>
    <row r="292" spans="1:9" x14ac:dyDescent="0.3">
      <c r="A292" s="188" t="s">
        <v>185</v>
      </c>
      <c r="B292" s="188" t="s">
        <v>126</v>
      </c>
      <c r="C292" s="188" t="s">
        <v>145</v>
      </c>
      <c r="D292" s="189">
        <f t="shared" si="21"/>
        <v>2</v>
      </c>
      <c r="E292" s="189" t="str">
        <f t="shared" si="22"/>
        <v>terça-feira</v>
      </c>
      <c r="F292" s="188" t="str">
        <f t="shared" si="23"/>
        <v>Prop 025/20</v>
      </c>
      <c r="G292" s="188" t="str">
        <f t="shared" si="24"/>
        <v>025/20</v>
      </c>
      <c r="H292" s="193" t="str">
        <f t="shared" si="20"/>
        <v>02-Tuesday</v>
      </c>
      <c r="I292" s="194">
        <v>44229</v>
      </c>
    </row>
    <row r="293" spans="1:9" x14ac:dyDescent="0.3">
      <c r="A293" s="188" t="s">
        <v>185</v>
      </c>
      <c r="B293" s="188" t="s">
        <v>122</v>
      </c>
      <c r="C293" s="188" t="s">
        <v>145</v>
      </c>
      <c r="D293" s="189">
        <f t="shared" si="21"/>
        <v>2</v>
      </c>
      <c r="E293" s="189" t="str">
        <f t="shared" si="22"/>
        <v>terça-feira</v>
      </c>
      <c r="F293" s="188" t="str">
        <f t="shared" si="23"/>
        <v>Prop 025/20</v>
      </c>
      <c r="G293" s="188" t="str">
        <f t="shared" si="24"/>
        <v>025/20</v>
      </c>
      <c r="H293" s="193" t="str">
        <f t="shared" si="20"/>
        <v>02-Tuesday</v>
      </c>
      <c r="I293" s="194">
        <v>44229</v>
      </c>
    </row>
    <row r="294" spans="1:9" x14ac:dyDescent="0.3">
      <c r="A294" s="188" t="s">
        <v>185</v>
      </c>
      <c r="B294" s="188" t="s">
        <v>131</v>
      </c>
      <c r="C294" s="188" t="s">
        <v>145</v>
      </c>
      <c r="D294" s="189">
        <f t="shared" si="21"/>
        <v>2</v>
      </c>
      <c r="E294" s="189" t="str">
        <f t="shared" si="22"/>
        <v>terça-feira</v>
      </c>
      <c r="F294" s="188" t="str">
        <f t="shared" si="23"/>
        <v>Prop 025/20</v>
      </c>
      <c r="G294" s="188" t="str">
        <f t="shared" si="24"/>
        <v>025/20</v>
      </c>
      <c r="H294" s="193" t="str">
        <f t="shared" si="20"/>
        <v>02-Tuesday</v>
      </c>
      <c r="I294" s="194">
        <v>44229</v>
      </c>
    </row>
    <row r="295" spans="1:9" x14ac:dyDescent="0.3">
      <c r="A295" s="188" t="s">
        <v>186</v>
      </c>
      <c r="B295" s="188" t="s">
        <v>128</v>
      </c>
      <c r="C295" s="188" t="s">
        <v>145</v>
      </c>
      <c r="D295" s="189">
        <f t="shared" si="21"/>
        <v>4</v>
      </c>
      <c r="E295" s="189" t="str">
        <f t="shared" si="22"/>
        <v>quinta-feira</v>
      </c>
      <c r="F295" s="188" t="str">
        <f t="shared" si="23"/>
        <v>Prop 025/20</v>
      </c>
      <c r="G295" s="188" t="str">
        <f t="shared" si="24"/>
        <v>025/20</v>
      </c>
      <c r="H295" s="193" t="str">
        <f t="shared" si="20"/>
        <v>09-Thursday</v>
      </c>
      <c r="I295" s="194">
        <v>44236</v>
      </c>
    </row>
    <row r="296" spans="1:9" x14ac:dyDescent="0.3">
      <c r="A296" s="188" t="s">
        <v>186</v>
      </c>
      <c r="B296" s="188" t="s">
        <v>39</v>
      </c>
      <c r="C296" s="188" t="s">
        <v>145</v>
      </c>
      <c r="D296" s="189">
        <f t="shared" si="21"/>
        <v>4</v>
      </c>
      <c r="E296" s="189" t="str">
        <f t="shared" si="22"/>
        <v>quinta-feira</v>
      </c>
      <c r="F296" s="188" t="str">
        <f t="shared" si="23"/>
        <v>Prop 025/20</v>
      </c>
      <c r="G296" s="188" t="str">
        <f t="shared" si="24"/>
        <v>025/20</v>
      </c>
      <c r="H296" s="193" t="str">
        <f t="shared" si="20"/>
        <v>09-Thursday</v>
      </c>
      <c r="I296" s="194">
        <v>44236</v>
      </c>
    </row>
    <row r="297" spans="1:9" x14ac:dyDescent="0.3">
      <c r="A297" s="188" t="s">
        <v>186</v>
      </c>
      <c r="B297" s="188" t="s">
        <v>126</v>
      </c>
      <c r="C297" s="188" t="s">
        <v>145</v>
      </c>
      <c r="D297" s="189">
        <f t="shared" si="21"/>
        <v>4</v>
      </c>
      <c r="E297" s="189" t="str">
        <f t="shared" si="22"/>
        <v>quinta-feira</v>
      </c>
      <c r="F297" s="188" t="str">
        <f t="shared" si="23"/>
        <v>Prop 025/20</v>
      </c>
      <c r="G297" s="188" t="str">
        <f t="shared" si="24"/>
        <v>025/20</v>
      </c>
      <c r="H297" s="193" t="str">
        <f t="shared" si="20"/>
        <v>09-Thursday</v>
      </c>
      <c r="I297" s="194">
        <v>44236</v>
      </c>
    </row>
    <row r="298" spans="1:9" x14ac:dyDescent="0.3">
      <c r="A298" s="188" t="s">
        <v>186</v>
      </c>
      <c r="B298" s="188" t="s">
        <v>131</v>
      </c>
      <c r="C298" s="188" t="s">
        <v>145</v>
      </c>
      <c r="D298" s="189">
        <f t="shared" si="21"/>
        <v>4</v>
      </c>
      <c r="E298" s="189" t="str">
        <f t="shared" si="22"/>
        <v>quinta-feira</v>
      </c>
      <c r="F298" s="188" t="str">
        <f t="shared" si="23"/>
        <v>Prop 025/20</v>
      </c>
      <c r="G298" s="188" t="str">
        <f t="shared" si="24"/>
        <v>025/20</v>
      </c>
      <c r="H298" s="193" t="str">
        <f t="shared" si="20"/>
        <v>09-Thursday</v>
      </c>
      <c r="I298" s="194">
        <v>44236</v>
      </c>
    </row>
    <row r="299" spans="1:9" x14ac:dyDescent="0.3">
      <c r="A299" s="188" t="s">
        <v>185</v>
      </c>
      <c r="B299" s="188" t="s">
        <v>41</v>
      </c>
      <c r="C299" s="188" t="s">
        <v>162</v>
      </c>
      <c r="D299" s="189">
        <f t="shared" si="21"/>
        <v>2</v>
      </c>
      <c r="E299" s="189" t="str">
        <f t="shared" si="22"/>
        <v>terça-feira</v>
      </c>
      <c r="F299" s="188" t="str">
        <f t="shared" si="23"/>
        <v>Prop 033/21</v>
      </c>
      <c r="G299" s="188" t="str">
        <f t="shared" si="24"/>
        <v>033/21</v>
      </c>
      <c r="H299" s="193" t="str">
        <f t="shared" si="20"/>
        <v>02-Tuesday</v>
      </c>
      <c r="I299" s="194">
        <v>44229</v>
      </c>
    </row>
    <row r="300" spans="1:9" x14ac:dyDescent="0.3">
      <c r="A300" s="188" t="s">
        <v>185</v>
      </c>
      <c r="B300" s="188" t="s">
        <v>107</v>
      </c>
      <c r="C300" s="188" t="s">
        <v>162</v>
      </c>
      <c r="D300" s="189">
        <f t="shared" si="21"/>
        <v>2</v>
      </c>
      <c r="E300" s="189" t="str">
        <f t="shared" si="22"/>
        <v>terça-feira</v>
      </c>
      <c r="F300" s="188" t="str">
        <f t="shared" si="23"/>
        <v>Prop 033/21</v>
      </c>
      <c r="G300" s="188" t="str">
        <f t="shared" si="24"/>
        <v>033/21</v>
      </c>
      <c r="H300" s="193" t="str">
        <f t="shared" si="20"/>
        <v>02-Tuesday</v>
      </c>
      <c r="I300" s="194">
        <v>44229</v>
      </c>
    </row>
    <row r="301" spans="1:9" x14ac:dyDescent="0.3">
      <c r="A301" s="188" t="s">
        <v>186</v>
      </c>
      <c r="B301" s="188" t="s">
        <v>41</v>
      </c>
      <c r="C301" s="188" t="s">
        <v>162</v>
      </c>
      <c r="D301" s="189">
        <f t="shared" si="21"/>
        <v>4</v>
      </c>
      <c r="E301" s="189" t="str">
        <f t="shared" si="22"/>
        <v>quinta-feira</v>
      </c>
      <c r="F301" s="188" t="str">
        <f t="shared" si="23"/>
        <v>Prop 033/21</v>
      </c>
      <c r="G301" s="188" t="str">
        <f t="shared" si="24"/>
        <v>033/21</v>
      </c>
      <c r="H301" s="193" t="str">
        <f t="shared" si="20"/>
        <v>09-Thursday</v>
      </c>
      <c r="I301" s="194">
        <v>44236</v>
      </c>
    </row>
    <row r="302" spans="1:9" x14ac:dyDescent="0.3">
      <c r="A302" s="188" t="s">
        <v>186</v>
      </c>
      <c r="B302" s="188" t="s">
        <v>108</v>
      </c>
      <c r="C302" s="188" t="s">
        <v>162</v>
      </c>
      <c r="D302" s="189">
        <f t="shared" si="21"/>
        <v>4</v>
      </c>
      <c r="E302" s="189" t="str">
        <f t="shared" si="22"/>
        <v>quinta-feira</v>
      </c>
      <c r="F302" s="188" t="str">
        <f t="shared" si="23"/>
        <v>Prop 033/21</v>
      </c>
      <c r="G302" s="188" t="str">
        <f t="shared" si="24"/>
        <v>033/21</v>
      </c>
      <c r="H302" s="193" t="str">
        <f t="shared" si="20"/>
        <v>09-Thursday</v>
      </c>
      <c r="I302" s="194">
        <v>44236</v>
      </c>
    </row>
    <row r="303" spans="1:9" x14ac:dyDescent="0.3">
      <c r="A303" s="188" t="s">
        <v>187</v>
      </c>
      <c r="B303" s="188" t="s">
        <v>39</v>
      </c>
      <c r="C303" s="188" t="s">
        <v>150</v>
      </c>
      <c r="D303" s="189" t="e">
        <f t="shared" si="21"/>
        <v>#VALUE!</v>
      </c>
      <c r="E303" s="189" t="e">
        <f t="shared" si="22"/>
        <v>#VALUE!</v>
      </c>
      <c r="F303" s="188" t="str">
        <f t="shared" si="23"/>
        <v>Prop 045/21</v>
      </c>
      <c r="G303" s="188" t="str">
        <f t="shared" si="24"/>
        <v>045/21</v>
      </c>
      <c r="H303" s="193" t="str">
        <f t="shared" si="20"/>
        <v>23/02/21</v>
      </c>
      <c r="I303" s="194">
        <v>44250</v>
      </c>
    </row>
    <row r="304" spans="1:9" x14ac:dyDescent="0.3">
      <c r="A304" s="188" t="s">
        <v>187</v>
      </c>
      <c r="B304" s="188" t="s">
        <v>108</v>
      </c>
      <c r="C304" s="188" t="s">
        <v>150</v>
      </c>
      <c r="D304" s="189" t="e">
        <f t="shared" si="21"/>
        <v>#VALUE!</v>
      </c>
      <c r="E304" s="189" t="e">
        <f t="shared" si="22"/>
        <v>#VALUE!</v>
      </c>
      <c r="F304" s="188" t="str">
        <f t="shared" si="23"/>
        <v>Prop 045/21</v>
      </c>
      <c r="G304" s="188" t="str">
        <f t="shared" si="24"/>
        <v>045/21</v>
      </c>
      <c r="H304" s="193" t="str">
        <f t="shared" si="20"/>
        <v>23/02/21</v>
      </c>
      <c r="I304" s="194">
        <v>44250</v>
      </c>
    </row>
    <row r="305" spans="1:9" x14ac:dyDescent="0.3">
      <c r="A305" s="188" t="s">
        <v>187</v>
      </c>
      <c r="B305" s="188" t="s">
        <v>128</v>
      </c>
      <c r="C305" s="188" t="s">
        <v>152</v>
      </c>
      <c r="D305" s="189" t="e">
        <f t="shared" si="21"/>
        <v>#VALUE!</v>
      </c>
      <c r="E305" s="189" t="e">
        <f t="shared" si="22"/>
        <v>#VALUE!</v>
      </c>
      <c r="F305" s="188" t="str">
        <f t="shared" si="23"/>
        <v>Prop 051/21</v>
      </c>
      <c r="G305" s="188" t="str">
        <f t="shared" si="24"/>
        <v>051/21</v>
      </c>
      <c r="H305" s="193" t="str">
        <f t="shared" si="20"/>
        <v>23/02/21</v>
      </c>
      <c r="I305" s="194">
        <v>44250</v>
      </c>
    </row>
    <row r="306" spans="1:9" x14ac:dyDescent="0.3">
      <c r="A306" s="188" t="s">
        <v>187</v>
      </c>
      <c r="B306" s="188" t="s">
        <v>122</v>
      </c>
      <c r="C306" s="188" t="s">
        <v>152</v>
      </c>
      <c r="D306" s="189" t="e">
        <f t="shared" si="21"/>
        <v>#VALUE!</v>
      </c>
      <c r="E306" s="189" t="e">
        <f t="shared" si="22"/>
        <v>#VALUE!</v>
      </c>
      <c r="F306" s="188" t="str">
        <f t="shared" si="23"/>
        <v>Prop 051/21</v>
      </c>
      <c r="G306" s="188" t="str">
        <f t="shared" si="24"/>
        <v>051/21</v>
      </c>
      <c r="H306" s="193" t="str">
        <f t="shared" si="20"/>
        <v>23/02/21</v>
      </c>
      <c r="I306" s="194">
        <v>44250</v>
      </c>
    </row>
    <row r="307" spans="1:9" x14ac:dyDescent="0.3">
      <c r="A307" s="188" t="s">
        <v>187</v>
      </c>
      <c r="B307" s="188" t="s">
        <v>131</v>
      </c>
      <c r="C307" s="188" t="s">
        <v>152</v>
      </c>
      <c r="D307" s="189" t="e">
        <f t="shared" si="21"/>
        <v>#VALUE!</v>
      </c>
      <c r="E307" s="189" t="e">
        <f t="shared" si="22"/>
        <v>#VALUE!</v>
      </c>
      <c r="F307" s="188" t="str">
        <f t="shared" si="23"/>
        <v>Prop 051/21</v>
      </c>
      <c r="G307" s="188" t="str">
        <f t="shared" si="24"/>
        <v>051/21</v>
      </c>
      <c r="H307" s="193" t="str">
        <f t="shared" si="20"/>
        <v>23/02/21</v>
      </c>
      <c r="I307" s="194">
        <v>44250</v>
      </c>
    </row>
    <row r="308" spans="1:9" x14ac:dyDescent="0.3">
      <c r="A308" s="188" t="s">
        <v>187</v>
      </c>
      <c r="B308" s="188" t="s">
        <v>132</v>
      </c>
      <c r="C308" s="188" t="s">
        <v>152</v>
      </c>
      <c r="D308" s="189" t="e">
        <f t="shared" si="21"/>
        <v>#VALUE!</v>
      </c>
      <c r="E308" s="189" t="e">
        <f t="shared" si="22"/>
        <v>#VALUE!</v>
      </c>
      <c r="F308" s="188" t="str">
        <f t="shared" si="23"/>
        <v>Prop 051/21</v>
      </c>
      <c r="G308" s="188" t="str">
        <f t="shared" si="24"/>
        <v>051/21</v>
      </c>
      <c r="H308" s="193" t="str">
        <f t="shared" si="20"/>
        <v>23/02/21</v>
      </c>
      <c r="I308" s="194">
        <v>44250</v>
      </c>
    </row>
    <row r="309" spans="1:9" x14ac:dyDescent="0.3">
      <c r="A309" s="188" t="s">
        <v>186</v>
      </c>
      <c r="B309" s="188" t="s">
        <v>107</v>
      </c>
      <c r="C309" s="188" t="s">
        <v>154</v>
      </c>
      <c r="D309" s="189">
        <f t="shared" si="21"/>
        <v>4</v>
      </c>
      <c r="E309" s="189" t="str">
        <f t="shared" si="22"/>
        <v>quinta-feira</v>
      </c>
      <c r="F309" s="188" t="str">
        <f t="shared" si="23"/>
        <v>Prop 112/20</v>
      </c>
      <c r="G309" s="188" t="str">
        <f t="shared" si="24"/>
        <v>112/20</v>
      </c>
      <c r="H309" s="193" t="str">
        <f t="shared" si="20"/>
        <v>09-Thursday</v>
      </c>
      <c r="I309" s="194">
        <v>44236</v>
      </c>
    </row>
    <row r="310" spans="1:9" x14ac:dyDescent="0.3">
      <c r="A310" s="188" t="s">
        <v>186</v>
      </c>
      <c r="B310" s="188" t="s">
        <v>106</v>
      </c>
      <c r="C310" s="188" t="s">
        <v>154</v>
      </c>
      <c r="D310" s="189">
        <f t="shared" si="21"/>
        <v>4</v>
      </c>
      <c r="E310" s="189" t="str">
        <f t="shared" si="22"/>
        <v>quinta-feira</v>
      </c>
      <c r="F310" s="188" t="str">
        <f t="shared" si="23"/>
        <v>Prop 112/20</v>
      </c>
      <c r="G310" s="188" t="str">
        <f t="shared" si="24"/>
        <v>112/20</v>
      </c>
      <c r="H310" s="193" t="str">
        <f t="shared" si="20"/>
        <v>09-Thursday</v>
      </c>
      <c r="I310" s="194">
        <v>44236</v>
      </c>
    </row>
    <row r="311" spans="1:9" x14ac:dyDescent="0.3">
      <c r="A311" s="188" t="s">
        <v>187</v>
      </c>
      <c r="B311" s="188" t="s">
        <v>107</v>
      </c>
      <c r="C311" s="188" t="s">
        <v>154</v>
      </c>
      <c r="D311" s="189" t="e">
        <f t="shared" si="21"/>
        <v>#VALUE!</v>
      </c>
      <c r="E311" s="189" t="e">
        <f t="shared" si="22"/>
        <v>#VALUE!</v>
      </c>
      <c r="F311" s="188" t="str">
        <f t="shared" si="23"/>
        <v>Prop 112/20</v>
      </c>
      <c r="G311" s="188" t="str">
        <f t="shared" si="24"/>
        <v>112/20</v>
      </c>
      <c r="H311" s="193" t="str">
        <f t="shared" si="20"/>
        <v>23/02/21</v>
      </c>
      <c r="I311" s="194">
        <v>44250</v>
      </c>
    </row>
    <row r="312" spans="1:9" x14ac:dyDescent="0.3">
      <c r="A312" s="188" t="s">
        <v>187</v>
      </c>
      <c r="B312" s="188" t="s">
        <v>106</v>
      </c>
      <c r="C312" s="188" t="s">
        <v>154</v>
      </c>
      <c r="D312" s="189" t="e">
        <f t="shared" si="21"/>
        <v>#VALUE!</v>
      </c>
      <c r="E312" s="189" t="e">
        <f t="shared" si="22"/>
        <v>#VALUE!</v>
      </c>
      <c r="F312" s="188" t="str">
        <f t="shared" si="23"/>
        <v>Prop 112/20</v>
      </c>
      <c r="G312" s="188" t="str">
        <f t="shared" si="24"/>
        <v>112/20</v>
      </c>
      <c r="H312" s="193" t="str">
        <f t="shared" si="20"/>
        <v>23/02/21</v>
      </c>
      <c r="I312" s="194">
        <v>44250</v>
      </c>
    </row>
    <row r="313" spans="1:9" x14ac:dyDescent="0.3">
      <c r="A313" s="188" t="s">
        <v>187</v>
      </c>
      <c r="B313" s="188" t="s">
        <v>127</v>
      </c>
      <c r="C313" s="188" t="s">
        <v>155</v>
      </c>
      <c r="D313" s="189" t="e">
        <f t="shared" si="21"/>
        <v>#VALUE!</v>
      </c>
      <c r="E313" s="189" t="e">
        <f t="shared" si="22"/>
        <v>#VALUE!</v>
      </c>
      <c r="F313" s="188" t="str">
        <f t="shared" si="23"/>
        <v>Prop 183/20</v>
      </c>
      <c r="G313" s="188" t="str">
        <f t="shared" si="24"/>
        <v>183/20</v>
      </c>
      <c r="H313" s="193" t="str">
        <f t="shared" si="20"/>
        <v>23/02/21</v>
      </c>
      <c r="I313" s="194">
        <v>44250</v>
      </c>
    </row>
    <row r="314" spans="1:9" x14ac:dyDescent="0.3">
      <c r="A314" s="188" t="s">
        <v>187</v>
      </c>
      <c r="B314" s="188" t="s">
        <v>129</v>
      </c>
      <c r="C314" s="188" t="s">
        <v>155</v>
      </c>
      <c r="D314" s="189" t="e">
        <f t="shared" si="21"/>
        <v>#VALUE!</v>
      </c>
      <c r="E314" s="189" t="e">
        <f t="shared" si="22"/>
        <v>#VALUE!</v>
      </c>
      <c r="F314" s="188" t="str">
        <f t="shared" si="23"/>
        <v>Prop 183/20</v>
      </c>
      <c r="G314" s="188" t="str">
        <f t="shared" si="24"/>
        <v>183/20</v>
      </c>
      <c r="H314" s="193" t="str">
        <f t="shared" si="20"/>
        <v>23/02/21</v>
      </c>
      <c r="I314" s="194">
        <v>44250</v>
      </c>
    </row>
    <row r="315" spans="1:9" x14ac:dyDescent="0.3">
      <c r="A315" s="188" t="s">
        <v>187</v>
      </c>
      <c r="B315" s="188" t="s">
        <v>68</v>
      </c>
      <c r="C315" s="188" t="s">
        <v>155</v>
      </c>
      <c r="D315" s="189" t="e">
        <f t="shared" si="21"/>
        <v>#VALUE!</v>
      </c>
      <c r="E315" s="189" t="e">
        <f t="shared" si="22"/>
        <v>#VALUE!</v>
      </c>
      <c r="F315" s="188" t="str">
        <f t="shared" si="23"/>
        <v>Prop 183/20</v>
      </c>
      <c r="G315" s="188" t="str">
        <f t="shared" si="24"/>
        <v>183/20</v>
      </c>
      <c r="H315" s="193" t="str">
        <f t="shared" si="20"/>
        <v>23/02/21</v>
      </c>
      <c r="I315" s="194">
        <v>44250</v>
      </c>
    </row>
    <row r="316" spans="1:9" x14ac:dyDescent="0.3">
      <c r="A316" s="188" t="s">
        <v>187</v>
      </c>
      <c r="B316" s="188" t="s">
        <v>105</v>
      </c>
      <c r="C316" s="188" t="s">
        <v>155</v>
      </c>
      <c r="D316" s="189" t="e">
        <f t="shared" si="21"/>
        <v>#VALUE!</v>
      </c>
      <c r="E316" s="189" t="e">
        <f t="shared" si="22"/>
        <v>#VALUE!</v>
      </c>
      <c r="F316" s="188" t="str">
        <f t="shared" si="23"/>
        <v>Prop 183/20</v>
      </c>
      <c r="G316" s="188" t="str">
        <f t="shared" si="24"/>
        <v>183/20</v>
      </c>
      <c r="H316" s="193" t="str">
        <f t="shared" si="20"/>
        <v>23/02/21</v>
      </c>
      <c r="I316" s="194">
        <v>44250</v>
      </c>
    </row>
    <row r="317" spans="1:9" x14ac:dyDescent="0.3">
      <c r="A317" s="188" t="s">
        <v>185</v>
      </c>
      <c r="B317" s="188" t="s">
        <v>127</v>
      </c>
      <c r="C317" s="188" t="s">
        <v>156</v>
      </c>
      <c r="D317" s="189">
        <f t="shared" si="21"/>
        <v>2</v>
      </c>
      <c r="E317" s="189" t="str">
        <f t="shared" si="22"/>
        <v>terça-feira</v>
      </c>
      <c r="F317" s="188" t="str">
        <f t="shared" si="23"/>
        <v>Prop 197/18</v>
      </c>
      <c r="G317" s="188" t="str">
        <f t="shared" si="24"/>
        <v>197/18</v>
      </c>
      <c r="H317" s="193" t="str">
        <f t="shared" si="20"/>
        <v>02-Tuesday</v>
      </c>
      <c r="I317" s="194">
        <v>44229</v>
      </c>
    </row>
    <row r="318" spans="1:9" x14ac:dyDescent="0.3">
      <c r="A318" s="188" t="s">
        <v>185</v>
      </c>
      <c r="B318" s="188" t="s">
        <v>130</v>
      </c>
      <c r="C318" s="188" t="s">
        <v>156</v>
      </c>
      <c r="D318" s="189">
        <f t="shared" si="21"/>
        <v>2</v>
      </c>
      <c r="E318" s="189" t="str">
        <f t="shared" si="22"/>
        <v>terça-feira</v>
      </c>
      <c r="F318" s="188" t="str">
        <f t="shared" si="23"/>
        <v>Prop 197/18</v>
      </c>
      <c r="G318" s="188" t="str">
        <f t="shared" si="24"/>
        <v>197/18</v>
      </c>
      <c r="H318" s="193" t="str">
        <f t="shared" si="20"/>
        <v>02-Tuesday</v>
      </c>
      <c r="I318" s="194">
        <v>44229</v>
      </c>
    </row>
    <row r="319" spans="1:9" x14ac:dyDescent="0.3">
      <c r="A319" s="188" t="s">
        <v>185</v>
      </c>
      <c r="B319" s="188" t="s">
        <v>68</v>
      </c>
      <c r="C319" s="188" t="s">
        <v>156</v>
      </c>
      <c r="D319" s="189">
        <f t="shared" si="21"/>
        <v>2</v>
      </c>
      <c r="E319" s="189" t="str">
        <f t="shared" si="22"/>
        <v>terça-feira</v>
      </c>
      <c r="F319" s="188" t="str">
        <f t="shared" si="23"/>
        <v>Prop 197/18</v>
      </c>
      <c r="G319" s="188" t="str">
        <f t="shared" si="24"/>
        <v>197/18</v>
      </c>
      <c r="H319" s="193" t="str">
        <f t="shared" si="20"/>
        <v>02-Tuesday</v>
      </c>
      <c r="I319" s="194">
        <v>44229</v>
      </c>
    </row>
    <row r="320" spans="1:9" x14ac:dyDescent="0.3">
      <c r="A320" s="188" t="s">
        <v>185</v>
      </c>
      <c r="B320" s="188" t="s">
        <v>69</v>
      </c>
      <c r="C320" s="188" t="s">
        <v>156</v>
      </c>
      <c r="D320" s="189">
        <f t="shared" si="21"/>
        <v>2</v>
      </c>
      <c r="E320" s="189" t="str">
        <f t="shared" si="22"/>
        <v>terça-feira</v>
      </c>
      <c r="F320" s="188" t="str">
        <f t="shared" si="23"/>
        <v>Prop 197/18</v>
      </c>
      <c r="G320" s="188" t="str">
        <f t="shared" si="24"/>
        <v>197/18</v>
      </c>
      <c r="H320" s="193" t="str">
        <f t="shared" si="20"/>
        <v>02-Tuesday</v>
      </c>
      <c r="I320" s="194">
        <v>44229</v>
      </c>
    </row>
    <row r="321" spans="1:9" x14ac:dyDescent="0.3">
      <c r="A321" s="188" t="s">
        <v>185</v>
      </c>
      <c r="B321" s="188" t="s">
        <v>105</v>
      </c>
      <c r="C321" s="188" t="s">
        <v>156</v>
      </c>
      <c r="D321" s="189">
        <f t="shared" si="21"/>
        <v>2</v>
      </c>
      <c r="E321" s="189" t="str">
        <f t="shared" si="22"/>
        <v>terça-feira</v>
      </c>
      <c r="F321" s="188" t="str">
        <f t="shared" si="23"/>
        <v>Prop 197/18</v>
      </c>
      <c r="G321" s="188" t="str">
        <f t="shared" si="24"/>
        <v>197/18</v>
      </c>
      <c r="H321" s="193" t="str">
        <f t="shared" si="20"/>
        <v>02-Tuesday</v>
      </c>
      <c r="I321" s="194">
        <v>44229</v>
      </c>
    </row>
    <row r="322" spans="1:9" x14ac:dyDescent="0.3">
      <c r="A322" s="188" t="s">
        <v>185</v>
      </c>
      <c r="B322" s="188" t="s">
        <v>132</v>
      </c>
      <c r="C322" s="188" t="s">
        <v>156</v>
      </c>
      <c r="D322" s="189">
        <f t="shared" si="21"/>
        <v>2</v>
      </c>
      <c r="E322" s="189" t="str">
        <f t="shared" si="22"/>
        <v>terça-feira</v>
      </c>
      <c r="F322" s="188" t="str">
        <f t="shared" si="23"/>
        <v>Prop 197/18</v>
      </c>
      <c r="G322" s="188" t="str">
        <f t="shared" si="24"/>
        <v>197/18</v>
      </c>
      <c r="H322" s="193" t="str">
        <f t="shared" si="20"/>
        <v>02-Tuesday</v>
      </c>
      <c r="I322" s="194">
        <v>44229</v>
      </c>
    </row>
    <row r="323" spans="1:9" x14ac:dyDescent="0.3">
      <c r="A323" s="188" t="s">
        <v>186</v>
      </c>
      <c r="B323" s="188" t="s">
        <v>69</v>
      </c>
      <c r="C323" s="188" t="s">
        <v>156</v>
      </c>
      <c r="D323" s="189">
        <f t="shared" si="21"/>
        <v>4</v>
      </c>
      <c r="E323" s="189" t="str">
        <f t="shared" si="22"/>
        <v>quinta-feira</v>
      </c>
      <c r="F323" s="188" t="str">
        <f t="shared" si="23"/>
        <v>Prop 197/18</v>
      </c>
      <c r="G323" s="188" t="str">
        <f t="shared" si="24"/>
        <v>197/18</v>
      </c>
      <c r="H323" s="193" t="str">
        <f t="shared" ref="H323:H336" si="25">TEXT(A323,"MM-AAAA")</f>
        <v>09-Thursday</v>
      </c>
      <c r="I323" s="194">
        <v>44236</v>
      </c>
    </row>
    <row r="324" spans="1:9" x14ac:dyDescent="0.3">
      <c r="A324" s="188" t="s">
        <v>186</v>
      </c>
      <c r="B324" s="188" t="s">
        <v>105</v>
      </c>
      <c r="C324" s="188" t="s">
        <v>156</v>
      </c>
      <c r="D324" s="189">
        <f t="shared" ref="D324:D336" si="26">WEEKDAY(A324,2)</f>
        <v>4</v>
      </c>
      <c r="E324" s="189" t="str">
        <f t="shared" ref="E324:E336" si="27">IF(D324=" "," ",(IF(D324=7,"domingo",IF(D324=6,"sábado",IF(D324=5,"sexta-feira",IF(D324=4,"quinta-feira",IF(D324=3,"quarta-feira",IF(D324=2,"terça-feira","segunda-feira"))))))))</f>
        <v>quinta-feira</v>
      </c>
      <c r="F324" s="188" t="str">
        <f t="shared" ref="F324:F336" si="28">LEFT(C324,11)</f>
        <v>Prop 197/18</v>
      </c>
      <c r="G324" s="188" t="str">
        <f t="shared" ref="G324:G336" si="29">RIGHT(F324,6)</f>
        <v>197/18</v>
      </c>
      <c r="H324" s="193" t="str">
        <f t="shared" si="25"/>
        <v>09-Thursday</v>
      </c>
      <c r="I324" s="194">
        <v>44236</v>
      </c>
    </row>
    <row r="325" spans="1:9" x14ac:dyDescent="0.3">
      <c r="A325" s="188" t="s">
        <v>186</v>
      </c>
      <c r="B325" s="188" t="s">
        <v>132</v>
      </c>
      <c r="C325" s="188" t="s">
        <v>156</v>
      </c>
      <c r="D325" s="189">
        <f t="shared" si="26"/>
        <v>4</v>
      </c>
      <c r="E325" s="189" t="str">
        <f t="shared" si="27"/>
        <v>quinta-feira</v>
      </c>
      <c r="F325" s="188" t="str">
        <f t="shared" si="28"/>
        <v>Prop 197/18</v>
      </c>
      <c r="G325" s="188" t="str">
        <f t="shared" si="29"/>
        <v>197/18</v>
      </c>
      <c r="H325" s="193" t="str">
        <f t="shared" si="25"/>
        <v>09-Thursday</v>
      </c>
      <c r="I325" s="194">
        <v>44236</v>
      </c>
    </row>
    <row r="326" spans="1:9" x14ac:dyDescent="0.3">
      <c r="A326" s="188" t="s">
        <v>186</v>
      </c>
      <c r="B326" s="188" t="s">
        <v>127</v>
      </c>
      <c r="C326" s="188" t="s">
        <v>157</v>
      </c>
      <c r="D326" s="189">
        <f t="shared" si="26"/>
        <v>4</v>
      </c>
      <c r="E326" s="189" t="str">
        <f t="shared" si="27"/>
        <v>quinta-feira</v>
      </c>
      <c r="F326" s="188" t="str">
        <f t="shared" si="28"/>
        <v>Prop 267/20</v>
      </c>
      <c r="G326" s="188" t="str">
        <f t="shared" si="29"/>
        <v>267/20</v>
      </c>
      <c r="H326" s="193" t="str">
        <f t="shared" si="25"/>
        <v>09-Thursday</v>
      </c>
      <c r="I326" s="194">
        <v>44236</v>
      </c>
    </row>
    <row r="327" spans="1:9" x14ac:dyDescent="0.3">
      <c r="A327" s="188" t="s">
        <v>186</v>
      </c>
      <c r="B327" s="188" t="s">
        <v>129</v>
      </c>
      <c r="C327" s="188" t="s">
        <v>157</v>
      </c>
      <c r="D327" s="189">
        <f t="shared" si="26"/>
        <v>4</v>
      </c>
      <c r="E327" s="189" t="str">
        <f t="shared" si="27"/>
        <v>quinta-feira</v>
      </c>
      <c r="F327" s="188" t="str">
        <f t="shared" si="28"/>
        <v>Prop 267/20</v>
      </c>
      <c r="G327" s="188" t="str">
        <f t="shared" si="29"/>
        <v>267/20</v>
      </c>
      <c r="H327" s="193" t="str">
        <f t="shared" si="25"/>
        <v>09-Thursday</v>
      </c>
      <c r="I327" s="194">
        <v>44236</v>
      </c>
    </row>
    <row r="328" spans="1:9" x14ac:dyDescent="0.3">
      <c r="A328" s="188" t="s">
        <v>186</v>
      </c>
      <c r="B328" s="188" t="s">
        <v>122</v>
      </c>
      <c r="C328" s="188" t="s">
        <v>157</v>
      </c>
      <c r="D328" s="189">
        <f t="shared" si="26"/>
        <v>4</v>
      </c>
      <c r="E328" s="189" t="str">
        <f t="shared" si="27"/>
        <v>quinta-feira</v>
      </c>
      <c r="F328" s="188" t="str">
        <f t="shared" si="28"/>
        <v>Prop 267/20</v>
      </c>
      <c r="G328" s="188" t="str">
        <f t="shared" si="29"/>
        <v>267/20</v>
      </c>
      <c r="H328" s="193" t="str">
        <f t="shared" si="25"/>
        <v>09-Thursday</v>
      </c>
      <c r="I328" s="194">
        <v>44236</v>
      </c>
    </row>
    <row r="329" spans="1:9" x14ac:dyDescent="0.3">
      <c r="A329" s="188" t="s">
        <v>186</v>
      </c>
      <c r="B329" s="188" t="s">
        <v>68</v>
      </c>
      <c r="C329" s="188" t="s">
        <v>157</v>
      </c>
      <c r="D329" s="189">
        <f t="shared" si="26"/>
        <v>4</v>
      </c>
      <c r="E329" s="189" t="str">
        <f t="shared" si="27"/>
        <v>quinta-feira</v>
      </c>
      <c r="F329" s="188" t="str">
        <f t="shared" si="28"/>
        <v>Prop 267/20</v>
      </c>
      <c r="G329" s="188" t="str">
        <f t="shared" si="29"/>
        <v>267/20</v>
      </c>
      <c r="H329" s="193" t="str">
        <f t="shared" si="25"/>
        <v>09-Thursday</v>
      </c>
      <c r="I329" s="194">
        <v>44236</v>
      </c>
    </row>
    <row r="330" spans="1:9" x14ac:dyDescent="0.3">
      <c r="A330" s="188" t="s">
        <v>186</v>
      </c>
      <c r="B330" s="188" t="s">
        <v>130</v>
      </c>
      <c r="C330" s="188" t="s">
        <v>157</v>
      </c>
      <c r="D330" s="189">
        <f t="shared" si="26"/>
        <v>4</v>
      </c>
      <c r="E330" s="189" t="str">
        <f t="shared" si="27"/>
        <v>quinta-feira</v>
      </c>
      <c r="F330" s="188" t="str">
        <f t="shared" si="28"/>
        <v>Prop 267/20</v>
      </c>
      <c r="G330" s="188" t="str">
        <f t="shared" si="29"/>
        <v>267/20</v>
      </c>
      <c r="H330" s="193" t="str">
        <f t="shared" si="25"/>
        <v>09-Thursday</v>
      </c>
      <c r="I330" s="194">
        <v>44236</v>
      </c>
    </row>
    <row r="331" spans="1:9" x14ac:dyDescent="0.3">
      <c r="A331" s="188" t="s">
        <v>187</v>
      </c>
      <c r="B331" s="188" t="s">
        <v>41</v>
      </c>
      <c r="C331" s="188" t="s">
        <v>158</v>
      </c>
      <c r="D331" s="189" t="e">
        <f t="shared" si="26"/>
        <v>#VALUE!</v>
      </c>
      <c r="E331" s="189" t="e">
        <f t="shared" si="27"/>
        <v>#VALUE!</v>
      </c>
      <c r="F331" s="188" t="str">
        <f t="shared" si="28"/>
        <v>Prop 397/20</v>
      </c>
      <c r="G331" s="188" t="str">
        <f t="shared" si="29"/>
        <v>397/20</v>
      </c>
      <c r="H331" s="193" t="str">
        <f t="shared" si="25"/>
        <v>23/02/21</v>
      </c>
      <c r="I331" s="194">
        <v>44250</v>
      </c>
    </row>
    <row r="332" spans="1:9" x14ac:dyDescent="0.3">
      <c r="A332" s="188" t="s">
        <v>187</v>
      </c>
      <c r="B332" s="188" t="s">
        <v>130</v>
      </c>
      <c r="C332" s="188" t="s">
        <v>158</v>
      </c>
      <c r="D332" s="189" t="e">
        <f t="shared" si="26"/>
        <v>#VALUE!</v>
      </c>
      <c r="E332" s="189" t="e">
        <f t="shared" si="27"/>
        <v>#VALUE!</v>
      </c>
      <c r="F332" s="188" t="str">
        <f t="shared" si="28"/>
        <v>Prop 397/20</v>
      </c>
      <c r="G332" s="188" t="str">
        <f t="shared" si="29"/>
        <v>397/20</v>
      </c>
      <c r="H332" s="193" t="str">
        <f t="shared" si="25"/>
        <v>23/02/21</v>
      </c>
      <c r="I332" s="194">
        <v>44250</v>
      </c>
    </row>
    <row r="333" spans="1:9" x14ac:dyDescent="0.3">
      <c r="A333" s="188" t="s">
        <v>185</v>
      </c>
      <c r="B333" s="188" t="s">
        <v>129</v>
      </c>
      <c r="C333" s="188" t="s">
        <v>179</v>
      </c>
      <c r="D333" s="189">
        <f t="shared" si="26"/>
        <v>2</v>
      </c>
      <c r="E333" s="189" t="str">
        <f t="shared" si="27"/>
        <v>terça-feira</v>
      </c>
      <c r="F333" s="188" t="str">
        <f t="shared" si="28"/>
        <v>Prop 430/20</v>
      </c>
      <c r="G333" s="188" t="str">
        <f t="shared" si="29"/>
        <v>430/20</v>
      </c>
      <c r="H333" s="193" t="str">
        <f t="shared" si="25"/>
        <v>02-Tuesday</v>
      </c>
      <c r="I333" s="194">
        <v>44229</v>
      </c>
    </row>
    <row r="334" spans="1:9" x14ac:dyDescent="0.3">
      <c r="A334" s="188" t="s">
        <v>185</v>
      </c>
      <c r="B334" s="188" t="s">
        <v>108</v>
      </c>
      <c r="C334" s="188" t="s">
        <v>179</v>
      </c>
      <c r="D334" s="189">
        <f t="shared" si="26"/>
        <v>2</v>
      </c>
      <c r="E334" s="189" t="str">
        <f t="shared" si="27"/>
        <v>terça-feira</v>
      </c>
      <c r="F334" s="188" t="str">
        <f t="shared" si="28"/>
        <v>Prop 430/20</v>
      </c>
      <c r="G334" s="188" t="str">
        <f t="shared" si="29"/>
        <v>430/20</v>
      </c>
      <c r="H334" s="193" t="str">
        <f t="shared" si="25"/>
        <v>02-Tuesday</v>
      </c>
      <c r="I334" s="194">
        <v>44229</v>
      </c>
    </row>
    <row r="335" spans="1:9" x14ac:dyDescent="0.3">
      <c r="A335" s="188" t="s">
        <v>185</v>
      </c>
      <c r="B335" s="188" t="s">
        <v>42</v>
      </c>
      <c r="C335" s="188" t="s">
        <v>175</v>
      </c>
      <c r="D335" s="189">
        <f t="shared" si="26"/>
        <v>2</v>
      </c>
      <c r="E335" s="189" t="str">
        <f t="shared" si="27"/>
        <v>terça-feira</v>
      </c>
      <c r="F335" s="188" t="str">
        <f t="shared" si="28"/>
        <v>Prop 432/20</v>
      </c>
      <c r="G335" s="188" t="str">
        <f t="shared" si="29"/>
        <v>432/20</v>
      </c>
      <c r="H335" s="193" t="str">
        <f t="shared" si="25"/>
        <v>02-Tuesday</v>
      </c>
      <c r="I335" s="194">
        <v>44229</v>
      </c>
    </row>
    <row r="336" spans="1:9" x14ac:dyDescent="0.3">
      <c r="A336" s="188" t="s">
        <v>185</v>
      </c>
      <c r="B336" s="188" t="s">
        <v>106</v>
      </c>
      <c r="C336" s="188" t="s">
        <v>175</v>
      </c>
      <c r="D336" s="189">
        <f t="shared" si="26"/>
        <v>2</v>
      </c>
      <c r="E336" s="189" t="str">
        <f t="shared" si="27"/>
        <v>terça-feira</v>
      </c>
      <c r="F336" s="188" t="str">
        <f t="shared" si="28"/>
        <v>Prop 432/20</v>
      </c>
      <c r="G336" s="188" t="str">
        <f t="shared" si="29"/>
        <v>432/20</v>
      </c>
      <c r="H336" s="193" t="str">
        <f t="shared" si="25"/>
        <v>02-Tuesday</v>
      </c>
      <c r="I336" s="194">
        <v>44229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E2EA8-0035-4345-B6C7-8C67F7877065}">
  <dimension ref="A1:F34"/>
  <sheetViews>
    <sheetView workbookViewId="0">
      <selection activeCell="C3" sqref="C3"/>
    </sheetView>
  </sheetViews>
  <sheetFormatPr defaultColWidth="9.109375" defaultRowHeight="14.4" x14ac:dyDescent="0.3"/>
  <cols>
    <col min="1" max="1" width="10.6640625" style="188" bestFit="1" customWidth="1"/>
    <col min="2" max="2" width="30.6640625" style="188" bestFit="1" customWidth="1"/>
    <col min="3" max="3" width="45.5546875" style="188" bestFit="1" customWidth="1"/>
    <col min="4" max="4" width="11.88671875" style="188" bestFit="1" customWidth="1"/>
    <col min="5" max="5" width="11" style="188" customWidth="1"/>
    <col min="6" max="6" width="10.33203125" style="188" customWidth="1"/>
    <col min="7" max="16384" width="9.109375" style="188"/>
  </cols>
  <sheetData>
    <row r="1" spans="1:6" x14ac:dyDescent="0.3">
      <c r="A1" s="188" t="s">
        <v>137</v>
      </c>
      <c r="B1" s="188" t="s">
        <v>138</v>
      </c>
      <c r="C1" s="188" t="s">
        <v>139</v>
      </c>
      <c r="D1" s="188" t="s">
        <v>142</v>
      </c>
      <c r="E1" s="188" t="s">
        <v>143</v>
      </c>
      <c r="F1" s="188" t="s">
        <v>214</v>
      </c>
    </row>
    <row r="2" spans="1:6" x14ac:dyDescent="0.3">
      <c r="A2" s="194" t="s">
        <v>224</v>
      </c>
      <c r="B2" s="188" t="s">
        <v>225</v>
      </c>
      <c r="C2" s="188" t="s">
        <v>226</v>
      </c>
      <c r="D2" s="188" t="s">
        <v>228</v>
      </c>
      <c r="E2" s="188" t="s">
        <v>229</v>
      </c>
      <c r="F2" s="188" t="s">
        <v>230</v>
      </c>
    </row>
    <row r="3" spans="1:6" x14ac:dyDescent="0.3">
      <c r="A3" s="194">
        <v>44230</v>
      </c>
      <c r="B3" s="188" t="s">
        <v>108</v>
      </c>
      <c r="C3" s="188" t="s">
        <v>166</v>
      </c>
      <c r="D3" s="188" t="str">
        <f t="shared" ref="D3:D34" si="0">LEFT(C3,11)</f>
        <v>Prop 019/21</v>
      </c>
      <c r="E3" s="188" t="str">
        <f>RIGHT(D3,6)</f>
        <v>019/21</v>
      </c>
      <c r="F3" s="188" t="str">
        <f t="shared" ref="F3:F34" si="1">TEXT(A3,"MM-AAAA")</f>
        <v>02-Wednesday</v>
      </c>
    </row>
    <row r="4" spans="1:6" x14ac:dyDescent="0.3">
      <c r="A4" s="194">
        <v>44230</v>
      </c>
      <c r="B4" s="188" t="s">
        <v>131</v>
      </c>
      <c r="C4" s="188" t="s">
        <v>166</v>
      </c>
      <c r="D4" s="188" t="str">
        <f t="shared" si="0"/>
        <v>Prop 019/21</v>
      </c>
      <c r="E4" s="188" t="str">
        <f t="shared" ref="E4:E34" si="2">RIGHT(D4,6)</f>
        <v>019/21</v>
      </c>
      <c r="F4" s="188" t="str">
        <f t="shared" si="1"/>
        <v>02-Wednesday</v>
      </c>
    </row>
    <row r="5" spans="1:6" x14ac:dyDescent="0.3">
      <c r="A5" s="194">
        <v>44230</v>
      </c>
      <c r="B5" s="188" t="s">
        <v>131</v>
      </c>
      <c r="C5" s="188" t="s">
        <v>166</v>
      </c>
      <c r="D5" s="188" t="str">
        <f t="shared" si="0"/>
        <v>Prop 019/21</v>
      </c>
      <c r="E5" s="188" t="str">
        <f t="shared" si="2"/>
        <v>019/21</v>
      </c>
      <c r="F5" s="188" t="str">
        <f t="shared" si="1"/>
        <v>02-Wednesday</v>
      </c>
    </row>
    <row r="6" spans="1:6" x14ac:dyDescent="0.3">
      <c r="A6" s="194">
        <v>44230</v>
      </c>
      <c r="B6" s="188" t="s">
        <v>108</v>
      </c>
      <c r="C6" s="188" t="s">
        <v>166</v>
      </c>
      <c r="D6" s="188" t="str">
        <f t="shared" si="0"/>
        <v>Prop 019/21</v>
      </c>
      <c r="E6" s="188" t="str">
        <f t="shared" si="2"/>
        <v>019/21</v>
      </c>
      <c r="F6" s="188" t="str">
        <f t="shared" si="1"/>
        <v>02-Wednesday</v>
      </c>
    </row>
    <row r="7" spans="1:6" x14ac:dyDescent="0.3">
      <c r="A7" s="194">
        <v>44230</v>
      </c>
      <c r="B7" s="188" t="s">
        <v>131</v>
      </c>
      <c r="C7" s="188" t="s">
        <v>145</v>
      </c>
      <c r="D7" s="188" t="str">
        <f t="shared" si="0"/>
        <v>Prop 025/20</v>
      </c>
      <c r="E7" s="188" t="str">
        <f t="shared" si="2"/>
        <v>025/20</v>
      </c>
      <c r="F7" s="188" t="str">
        <f t="shared" si="1"/>
        <v>02-Wednesday</v>
      </c>
    </row>
    <row r="8" spans="1:6" x14ac:dyDescent="0.3">
      <c r="A8" s="194">
        <v>44237</v>
      </c>
      <c r="B8" s="188" t="s">
        <v>126</v>
      </c>
      <c r="C8" s="188" t="s">
        <v>145</v>
      </c>
      <c r="D8" s="188" t="str">
        <f t="shared" si="0"/>
        <v>Prop 025/20</v>
      </c>
      <c r="E8" s="188" t="str">
        <f t="shared" si="2"/>
        <v>025/20</v>
      </c>
      <c r="F8" s="188" t="str">
        <f t="shared" si="1"/>
        <v>02-Wednesday</v>
      </c>
    </row>
    <row r="9" spans="1:6" x14ac:dyDescent="0.3">
      <c r="A9" s="194">
        <v>44237</v>
      </c>
      <c r="B9" s="188" t="s">
        <v>106</v>
      </c>
      <c r="C9" s="188" t="s">
        <v>145</v>
      </c>
      <c r="D9" s="188" t="str">
        <f t="shared" si="0"/>
        <v>Prop 025/20</v>
      </c>
      <c r="E9" s="188" t="str">
        <f t="shared" si="2"/>
        <v>025/20</v>
      </c>
      <c r="F9" s="188" t="str">
        <f t="shared" si="1"/>
        <v>02-Wednesday</v>
      </c>
    </row>
    <row r="10" spans="1:6" x14ac:dyDescent="0.3">
      <c r="A10" s="194">
        <v>44237</v>
      </c>
      <c r="B10" s="188" t="s">
        <v>126</v>
      </c>
      <c r="C10" s="188" t="s">
        <v>145</v>
      </c>
      <c r="D10" s="188" t="str">
        <f t="shared" si="0"/>
        <v>Prop 025/20</v>
      </c>
      <c r="E10" s="188" t="str">
        <f t="shared" si="2"/>
        <v>025/20</v>
      </c>
      <c r="F10" s="188" t="str">
        <f t="shared" si="1"/>
        <v>02-Wednesday</v>
      </c>
    </row>
    <row r="11" spans="1:6" x14ac:dyDescent="0.3">
      <c r="A11" s="194">
        <v>44237</v>
      </c>
      <c r="B11" s="188" t="s">
        <v>122</v>
      </c>
      <c r="C11" s="188" t="s">
        <v>172</v>
      </c>
      <c r="D11" s="188" t="str">
        <f t="shared" si="0"/>
        <v>Prop 162/20</v>
      </c>
      <c r="E11" s="188" t="str">
        <f t="shared" si="2"/>
        <v>162/20</v>
      </c>
      <c r="F11" s="188" t="str">
        <f t="shared" si="1"/>
        <v>02-Wednesday</v>
      </c>
    </row>
    <row r="12" spans="1:6" x14ac:dyDescent="0.3">
      <c r="A12" s="194">
        <v>44230</v>
      </c>
      <c r="B12" s="188" t="s">
        <v>108</v>
      </c>
      <c r="C12" s="188" t="s">
        <v>172</v>
      </c>
      <c r="D12" s="188" t="str">
        <f t="shared" si="0"/>
        <v>Prop 162/20</v>
      </c>
      <c r="E12" s="188" t="str">
        <f t="shared" si="2"/>
        <v>162/20</v>
      </c>
      <c r="F12" s="188" t="str">
        <f t="shared" si="1"/>
        <v>02-Wednesday</v>
      </c>
    </row>
    <row r="13" spans="1:6" x14ac:dyDescent="0.3">
      <c r="A13" s="194">
        <v>44230</v>
      </c>
      <c r="B13" s="188" t="s">
        <v>39</v>
      </c>
      <c r="C13" s="188" t="s">
        <v>172</v>
      </c>
      <c r="D13" s="188" t="str">
        <f t="shared" si="0"/>
        <v>Prop 162/20</v>
      </c>
      <c r="E13" s="188" t="str">
        <f t="shared" si="2"/>
        <v>162/20</v>
      </c>
      <c r="F13" s="188" t="str">
        <f t="shared" si="1"/>
        <v>02-Wednesday</v>
      </c>
    </row>
    <row r="14" spans="1:6" x14ac:dyDescent="0.3">
      <c r="A14" s="194">
        <v>44230</v>
      </c>
      <c r="B14" s="188" t="s">
        <v>41</v>
      </c>
      <c r="C14" s="188" t="s">
        <v>172</v>
      </c>
      <c r="D14" s="188" t="str">
        <f t="shared" si="0"/>
        <v>Prop 162/20</v>
      </c>
      <c r="E14" s="188" t="str">
        <f t="shared" si="2"/>
        <v>162/20</v>
      </c>
      <c r="F14" s="188" t="str">
        <f t="shared" si="1"/>
        <v>02-Wednesday</v>
      </c>
    </row>
    <row r="15" spans="1:6" x14ac:dyDescent="0.3">
      <c r="A15" s="194">
        <v>44230</v>
      </c>
      <c r="B15" s="188" t="s">
        <v>41</v>
      </c>
      <c r="C15" s="188" t="s">
        <v>172</v>
      </c>
      <c r="D15" s="188" t="str">
        <f t="shared" si="0"/>
        <v>Prop 162/20</v>
      </c>
      <c r="E15" s="188" t="str">
        <f t="shared" si="2"/>
        <v>162/20</v>
      </c>
      <c r="F15" s="188" t="str">
        <f t="shared" si="1"/>
        <v>02-Wednesday</v>
      </c>
    </row>
    <row r="16" spans="1:6" x14ac:dyDescent="0.3">
      <c r="A16" s="194">
        <v>44230</v>
      </c>
      <c r="B16" s="188" t="s">
        <v>39</v>
      </c>
      <c r="C16" s="188" t="s">
        <v>172</v>
      </c>
      <c r="D16" s="188" t="str">
        <f t="shared" si="0"/>
        <v>Prop 162/20</v>
      </c>
      <c r="E16" s="188" t="str">
        <f t="shared" si="2"/>
        <v>162/20</v>
      </c>
      <c r="F16" s="188" t="str">
        <f t="shared" si="1"/>
        <v>02-Wednesday</v>
      </c>
    </row>
    <row r="17" spans="1:6" x14ac:dyDescent="0.3">
      <c r="A17" s="194">
        <v>44230</v>
      </c>
      <c r="B17" s="188" t="s">
        <v>122</v>
      </c>
      <c r="C17" s="188" t="s">
        <v>172</v>
      </c>
      <c r="D17" s="188" t="str">
        <f t="shared" si="0"/>
        <v>Prop 162/20</v>
      </c>
      <c r="E17" s="188" t="str">
        <f t="shared" si="2"/>
        <v>162/20</v>
      </c>
      <c r="F17" s="188" t="str">
        <f t="shared" si="1"/>
        <v>02-Wednesday</v>
      </c>
    </row>
    <row r="18" spans="1:6" x14ac:dyDescent="0.3">
      <c r="A18" s="194">
        <v>44230</v>
      </c>
      <c r="B18" s="188" t="s">
        <v>127</v>
      </c>
      <c r="C18" s="188" t="s">
        <v>172</v>
      </c>
      <c r="D18" s="188" t="str">
        <f t="shared" si="0"/>
        <v>Prop 162/20</v>
      </c>
      <c r="E18" s="188" t="str">
        <f t="shared" si="2"/>
        <v>162/20</v>
      </c>
      <c r="F18" s="188" t="str">
        <f t="shared" si="1"/>
        <v>02-Wednesday</v>
      </c>
    </row>
    <row r="19" spans="1:6" x14ac:dyDescent="0.3">
      <c r="A19" s="194">
        <v>44244</v>
      </c>
      <c r="B19" s="188" t="s">
        <v>41</v>
      </c>
      <c r="C19" s="188" t="s">
        <v>172</v>
      </c>
      <c r="D19" s="188" t="str">
        <f t="shared" si="0"/>
        <v>Prop 162/20</v>
      </c>
      <c r="E19" s="188" t="str">
        <f t="shared" si="2"/>
        <v>162/20</v>
      </c>
      <c r="F19" s="188" t="str">
        <f t="shared" si="1"/>
        <v>02-Wednesday</v>
      </c>
    </row>
    <row r="20" spans="1:6" x14ac:dyDescent="0.3">
      <c r="A20" s="194">
        <v>44244</v>
      </c>
      <c r="B20" s="188" t="s">
        <v>107</v>
      </c>
      <c r="C20" s="188" t="s">
        <v>172</v>
      </c>
      <c r="D20" s="188" t="str">
        <f t="shared" si="0"/>
        <v>Prop 162/20</v>
      </c>
      <c r="E20" s="188" t="str">
        <f t="shared" si="2"/>
        <v>162/20</v>
      </c>
      <c r="F20" s="188" t="str">
        <f t="shared" si="1"/>
        <v>02-Wednesday</v>
      </c>
    </row>
    <row r="21" spans="1:6" x14ac:dyDescent="0.3">
      <c r="A21" s="194">
        <v>44251</v>
      </c>
      <c r="B21" s="188" t="s">
        <v>130</v>
      </c>
      <c r="C21" s="188" t="s">
        <v>172</v>
      </c>
      <c r="D21" s="188" t="str">
        <f t="shared" si="0"/>
        <v>Prop 162/20</v>
      </c>
      <c r="E21" s="188" t="str">
        <f t="shared" si="2"/>
        <v>162/20</v>
      </c>
      <c r="F21" s="188" t="str">
        <f t="shared" si="1"/>
        <v>02-Wednesday</v>
      </c>
    </row>
    <row r="22" spans="1:6" x14ac:dyDescent="0.3">
      <c r="A22" s="194">
        <v>44251</v>
      </c>
      <c r="B22" s="188" t="s">
        <v>105</v>
      </c>
      <c r="C22" s="188" t="s">
        <v>172</v>
      </c>
      <c r="D22" s="188" t="str">
        <f t="shared" si="0"/>
        <v>Prop 162/20</v>
      </c>
      <c r="E22" s="188" t="str">
        <f t="shared" si="2"/>
        <v>162/20</v>
      </c>
      <c r="F22" s="188" t="str">
        <f t="shared" si="1"/>
        <v>02-Wednesday</v>
      </c>
    </row>
    <row r="23" spans="1:6" x14ac:dyDescent="0.3">
      <c r="A23" s="194">
        <v>44251</v>
      </c>
      <c r="B23" s="188" t="s">
        <v>106</v>
      </c>
      <c r="C23" s="188" t="s">
        <v>172</v>
      </c>
      <c r="D23" s="188" t="str">
        <f t="shared" si="0"/>
        <v>Prop 162/20</v>
      </c>
      <c r="E23" s="188" t="str">
        <f t="shared" si="2"/>
        <v>162/20</v>
      </c>
      <c r="F23" s="188" t="str">
        <f t="shared" si="1"/>
        <v>02-Wednesday</v>
      </c>
    </row>
    <row r="24" spans="1:6" x14ac:dyDescent="0.3">
      <c r="A24" s="194">
        <v>44251</v>
      </c>
      <c r="B24" s="188" t="s">
        <v>39</v>
      </c>
      <c r="C24" s="188" t="s">
        <v>172</v>
      </c>
      <c r="D24" s="188" t="str">
        <f t="shared" si="0"/>
        <v>Prop 162/20</v>
      </c>
      <c r="E24" s="188" t="str">
        <f t="shared" si="2"/>
        <v>162/20</v>
      </c>
      <c r="F24" s="188" t="str">
        <f t="shared" si="1"/>
        <v>02-Wednesday</v>
      </c>
    </row>
    <row r="25" spans="1:6" x14ac:dyDescent="0.3">
      <c r="A25" s="194">
        <v>44244</v>
      </c>
      <c r="B25" s="188" t="s">
        <v>132</v>
      </c>
      <c r="C25" s="188" t="s">
        <v>172</v>
      </c>
      <c r="D25" s="188" t="str">
        <f t="shared" si="0"/>
        <v>Prop 162/20</v>
      </c>
      <c r="E25" s="188" t="str">
        <f t="shared" si="2"/>
        <v>162/20</v>
      </c>
      <c r="F25" s="188" t="str">
        <f t="shared" si="1"/>
        <v>02-Wednesday</v>
      </c>
    </row>
    <row r="26" spans="1:6" x14ac:dyDescent="0.3">
      <c r="A26" s="194">
        <v>44244</v>
      </c>
      <c r="B26" s="188" t="s">
        <v>127</v>
      </c>
      <c r="C26" s="188" t="s">
        <v>156</v>
      </c>
      <c r="D26" s="188" t="str">
        <f t="shared" si="0"/>
        <v>Prop 197/18</v>
      </c>
      <c r="E26" s="188" t="str">
        <f t="shared" si="2"/>
        <v>197/18</v>
      </c>
      <c r="F26" s="188" t="str">
        <f t="shared" si="1"/>
        <v>02-Wednesday</v>
      </c>
    </row>
    <row r="27" spans="1:6" x14ac:dyDescent="0.3">
      <c r="A27" s="194">
        <v>44244</v>
      </c>
      <c r="B27" s="188" t="s">
        <v>129</v>
      </c>
      <c r="C27" s="188" t="s">
        <v>156</v>
      </c>
      <c r="D27" s="188" t="str">
        <f t="shared" si="0"/>
        <v>Prop 197/18</v>
      </c>
      <c r="E27" s="188" t="str">
        <f t="shared" si="2"/>
        <v>197/18</v>
      </c>
      <c r="F27" s="188" t="str">
        <f t="shared" si="1"/>
        <v>02-Wednesday</v>
      </c>
    </row>
    <row r="28" spans="1:6" x14ac:dyDescent="0.3">
      <c r="A28" s="194">
        <v>44244</v>
      </c>
      <c r="B28" s="188" t="s">
        <v>107</v>
      </c>
      <c r="C28" s="188" t="s">
        <v>156</v>
      </c>
      <c r="D28" s="188" t="str">
        <f t="shared" si="0"/>
        <v>Prop 197/18</v>
      </c>
      <c r="E28" s="188" t="str">
        <f t="shared" si="2"/>
        <v>197/18</v>
      </c>
      <c r="F28" s="188" t="str">
        <f t="shared" si="1"/>
        <v>02-Wednesday</v>
      </c>
    </row>
    <row r="29" spans="1:6" x14ac:dyDescent="0.3">
      <c r="A29" s="194">
        <v>44244</v>
      </c>
      <c r="B29" s="188" t="s">
        <v>132</v>
      </c>
      <c r="C29" s="188" t="s">
        <v>156</v>
      </c>
      <c r="D29" s="188" t="str">
        <f t="shared" si="0"/>
        <v>Prop 197/18</v>
      </c>
      <c r="E29" s="188" t="str">
        <f t="shared" si="2"/>
        <v>197/18</v>
      </c>
      <c r="F29" s="188" t="str">
        <f t="shared" si="1"/>
        <v>02-Wednesday</v>
      </c>
    </row>
    <row r="30" spans="1:6" x14ac:dyDescent="0.3">
      <c r="A30" s="194">
        <v>44251</v>
      </c>
      <c r="B30" s="188" t="s">
        <v>127</v>
      </c>
      <c r="C30" s="188" t="s">
        <v>157</v>
      </c>
      <c r="D30" s="188" t="str">
        <f t="shared" si="0"/>
        <v>Prop 267/20</v>
      </c>
      <c r="E30" s="188" t="str">
        <f t="shared" si="2"/>
        <v>267/20</v>
      </c>
      <c r="F30" s="188" t="str">
        <f t="shared" si="1"/>
        <v>02-Wednesday</v>
      </c>
    </row>
    <row r="31" spans="1:6" x14ac:dyDescent="0.3">
      <c r="A31" s="194">
        <v>44251</v>
      </c>
      <c r="B31" s="188" t="s">
        <v>129</v>
      </c>
      <c r="C31" s="188" t="s">
        <v>157</v>
      </c>
      <c r="D31" s="188" t="str">
        <f t="shared" si="0"/>
        <v>Prop 267/20</v>
      </c>
      <c r="E31" s="188" t="str">
        <f t="shared" si="2"/>
        <v>267/20</v>
      </c>
      <c r="F31" s="188" t="str">
        <f t="shared" si="1"/>
        <v>02-Wednesday</v>
      </c>
    </row>
    <row r="32" spans="1:6" x14ac:dyDescent="0.3">
      <c r="A32" s="194">
        <v>44251</v>
      </c>
      <c r="B32" s="188" t="s">
        <v>129</v>
      </c>
      <c r="C32" s="188" t="s">
        <v>157</v>
      </c>
      <c r="D32" s="188" t="str">
        <f t="shared" si="0"/>
        <v>Prop 267/20</v>
      </c>
      <c r="E32" s="188" t="str">
        <f t="shared" si="2"/>
        <v>267/20</v>
      </c>
      <c r="F32" s="188" t="str">
        <f t="shared" si="1"/>
        <v>02-Wednesday</v>
      </c>
    </row>
    <row r="33" spans="1:6" x14ac:dyDescent="0.3">
      <c r="A33" s="194">
        <v>44251</v>
      </c>
      <c r="B33" s="188" t="s">
        <v>42</v>
      </c>
      <c r="C33" s="188" t="s">
        <v>157</v>
      </c>
      <c r="D33" s="188" t="str">
        <f t="shared" si="0"/>
        <v>Prop 267/20</v>
      </c>
      <c r="E33" s="188" t="str">
        <f t="shared" si="2"/>
        <v>267/20</v>
      </c>
      <c r="F33" s="188" t="str">
        <f t="shared" si="1"/>
        <v>02-Wednesday</v>
      </c>
    </row>
    <row r="34" spans="1:6" x14ac:dyDescent="0.3">
      <c r="A34" s="194">
        <v>44237</v>
      </c>
      <c r="B34" s="188" t="s">
        <v>132</v>
      </c>
      <c r="C34" s="188" t="s">
        <v>157</v>
      </c>
      <c r="D34" s="188" t="str">
        <f t="shared" si="0"/>
        <v>Prop 267/20</v>
      </c>
      <c r="E34" s="188" t="str">
        <f t="shared" si="2"/>
        <v>267/20</v>
      </c>
      <c r="F34" s="188" t="str">
        <f t="shared" si="1"/>
        <v>02-Wednesday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61426-8D79-4E3A-87F9-D92BD6AB6ED0}">
  <dimension ref="A1:E24"/>
  <sheetViews>
    <sheetView showGridLines="0"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H32" sqref="H32"/>
    </sheetView>
  </sheetViews>
  <sheetFormatPr defaultRowHeight="13.2" x14ac:dyDescent="0.25"/>
  <cols>
    <col min="1" max="1" width="9.88671875" customWidth="1"/>
    <col min="2" max="2" width="30.33203125" customWidth="1"/>
    <col min="3" max="3" width="36.6640625" customWidth="1"/>
    <col min="4" max="4" width="15.88671875" bestFit="1" customWidth="1"/>
    <col min="5" max="5" width="15.88671875" customWidth="1"/>
  </cols>
  <sheetData>
    <row r="1" spans="1:5" ht="15" customHeight="1" x14ac:dyDescent="0.25">
      <c r="A1" s="198" t="s">
        <v>188</v>
      </c>
      <c r="B1" s="198" t="s">
        <v>211</v>
      </c>
      <c r="C1" s="198" t="s">
        <v>189</v>
      </c>
      <c r="D1" s="198" t="s">
        <v>190</v>
      </c>
      <c r="E1" s="198" t="s">
        <v>220</v>
      </c>
    </row>
    <row r="2" spans="1:5" x14ac:dyDescent="0.25">
      <c r="A2" s="268" t="s">
        <v>136</v>
      </c>
      <c r="B2" s="274" t="s">
        <v>234</v>
      </c>
      <c r="C2" s="274" t="s">
        <v>256</v>
      </c>
      <c r="D2" s="269">
        <v>3480</v>
      </c>
      <c r="E2" s="277" t="s">
        <v>233</v>
      </c>
    </row>
    <row r="3" spans="1:5" x14ac:dyDescent="0.25">
      <c r="A3" s="271" t="s">
        <v>191</v>
      </c>
      <c r="B3" s="278" t="s">
        <v>235</v>
      </c>
      <c r="C3" s="278" t="s">
        <v>257</v>
      </c>
      <c r="D3" s="272">
        <v>20500</v>
      </c>
      <c r="E3" s="281" t="s">
        <v>233</v>
      </c>
    </row>
    <row r="4" spans="1:5" x14ac:dyDescent="0.25">
      <c r="A4" s="268" t="s">
        <v>192</v>
      </c>
      <c r="B4" s="274" t="s">
        <v>236</v>
      </c>
      <c r="C4" s="274" t="s">
        <v>258</v>
      </c>
      <c r="D4" s="269">
        <v>7100</v>
      </c>
      <c r="E4" s="280" t="s">
        <v>219</v>
      </c>
    </row>
    <row r="5" spans="1:5" x14ac:dyDescent="0.25">
      <c r="A5" s="271" t="s">
        <v>135</v>
      </c>
      <c r="B5" s="278" t="s">
        <v>237</v>
      </c>
      <c r="C5" s="278" t="s">
        <v>259</v>
      </c>
      <c r="D5" s="272">
        <v>2800</v>
      </c>
      <c r="E5" s="279" t="s">
        <v>219</v>
      </c>
    </row>
    <row r="6" spans="1:5" x14ac:dyDescent="0.25">
      <c r="A6" s="268" t="s">
        <v>193</v>
      </c>
      <c r="B6" s="274" t="s">
        <v>238</v>
      </c>
      <c r="C6" s="274" t="s">
        <v>260</v>
      </c>
      <c r="D6" s="269">
        <v>35000</v>
      </c>
      <c r="E6" s="280" t="s">
        <v>219</v>
      </c>
    </row>
    <row r="7" spans="1:5" x14ac:dyDescent="0.25">
      <c r="A7" s="271" t="s">
        <v>194</v>
      </c>
      <c r="B7" s="278" t="s">
        <v>239</v>
      </c>
      <c r="C7" s="278" t="s">
        <v>261</v>
      </c>
      <c r="D7" s="272">
        <v>18600</v>
      </c>
      <c r="E7" s="281" t="s">
        <v>233</v>
      </c>
    </row>
    <row r="8" spans="1:5" x14ac:dyDescent="0.25">
      <c r="A8" s="268" t="s">
        <v>195</v>
      </c>
      <c r="B8" s="274" t="s">
        <v>240</v>
      </c>
      <c r="C8" s="274" t="s">
        <v>262</v>
      </c>
      <c r="D8" s="269">
        <v>3500</v>
      </c>
      <c r="E8" s="277" t="s">
        <v>233</v>
      </c>
    </row>
    <row r="9" spans="1:5" x14ac:dyDescent="0.25">
      <c r="A9" s="271" t="s">
        <v>196</v>
      </c>
      <c r="B9" s="278" t="s">
        <v>241</v>
      </c>
      <c r="C9" s="278" t="s">
        <v>263</v>
      </c>
      <c r="D9" s="272">
        <v>9000</v>
      </c>
      <c r="E9" s="281" t="s">
        <v>233</v>
      </c>
    </row>
    <row r="10" spans="1:5" x14ac:dyDescent="0.25">
      <c r="A10" s="268" t="s">
        <v>197</v>
      </c>
      <c r="B10" s="274" t="s">
        <v>242</v>
      </c>
      <c r="C10" s="274" t="s">
        <v>264</v>
      </c>
      <c r="D10" s="269">
        <v>44000</v>
      </c>
      <c r="E10" s="277" t="s">
        <v>233</v>
      </c>
    </row>
    <row r="11" spans="1:5" x14ac:dyDescent="0.25">
      <c r="A11" s="271" t="s">
        <v>198</v>
      </c>
      <c r="B11" s="278" t="s">
        <v>243</v>
      </c>
      <c r="C11" s="278" t="s">
        <v>265</v>
      </c>
      <c r="D11" s="272">
        <v>237185</v>
      </c>
      <c r="E11" s="281" t="s">
        <v>233</v>
      </c>
    </row>
    <row r="12" spans="1:5" x14ac:dyDescent="0.25">
      <c r="A12" s="268" t="s">
        <v>199</v>
      </c>
      <c r="B12" s="274" t="s">
        <v>244</v>
      </c>
      <c r="C12" s="274" t="s">
        <v>266</v>
      </c>
      <c r="D12" s="269">
        <v>11000</v>
      </c>
      <c r="E12" s="277" t="s">
        <v>233</v>
      </c>
    </row>
    <row r="13" spans="1:5" x14ac:dyDescent="0.25">
      <c r="A13" s="271" t="s">
        <v>200</v>
      </c>
      <c r="B13" s="278" t="s">
        <v>245</v>
      </c>
      <c r="C13" s="278" t="s">
        <v>267</v>
      </c>
      <c r="D13" s="272">
        <v>116000</v>
      </c>
      <c r="E13" s="281" t="s">
        <v>233</v>
      </c>
    </row>
    <row r="14" spans="1:5" x14ac:dyDescent="0.25">
      <c r="A14" s="274" t="s">
        <v>201</v>
      </c>
      <c r="B14" s="274" t="s">
        <v>246</v>
      </c>
      <c r="C14" s="274" t="s">
        <v>268</v>
      </c>
      <c r="D14" s="269">
        <v>216600</v>
      </c>
      <c r="E14" s="280" t="s">
        <v>219</v>
      </c>
    </row>
    <row r="15" spans="1:5" x14ac:dyDescent="0.25">
      <c r="A15" s="271" t="s">
        <v>202</v>
      </c>
      <c r="B15" s="278" t="s">
        <v>247</v>
      </c>
      <c r="C15" s="278" t="s">
        <v>269</v>
      </c>
      <c r="D15" s="272">
        <v>60000</v>
      </c>
      <c r="E15" s="281" t="s">
        <v>233</v>
      </c>
    </row>
    <row r="16" spans="1:5" x14ac:dyDescent="0.25">
      <c r="A16" s="268" t="s">
        <v>203</v>
      </c>
      <c r="B16" s="274" t="s">
        <v>248</v>
      </c>
      <c r="C16" s="274" t="s">
        <v>270</v>
      </c>
      <c r="D16" s="269">
        <v>23784</v>
      </c>
      <c r="E16" s="277" t="s">
        <v>233</v>
      </c>
    </row>
    <row r="17" spans="1:5" x14ac:dyDescent="0.25">
      <c r="A17" s="271" t="s">
        <v>204</v>
      </c>
      <c r="B17" s="278" t="s">
        <v>249</v>
      </c>
      <c r="C17" s="278" t="s">
        <v>271</v>
      </c>
      <c r="D17" s="272">
        <v>193640.04</v>
      </c>
      <c r="E17" s="279" t="s">
        <v>219</v>
      </c>
    </row>
    <row r="18" spans="1:5" x14ac:dyDescent="0.25">
      <c r="A18" s="268" t="s">
        <v>205</v>
      </c>
      <c r="B18" s="274" t="s">
        <v>250</v>
      </c>
      <c r="C18" s="274" t="s">
        <v>272</v>
      </c>
      <c r="D18" s="269">
        <v>90800</v>
      </c>
      <c r="E18" s="280" t="s">
        <v>219</v>
      </c>
    </row>
    <row r="19" spans="1:5" x14ac:dyDescent="0.25">
      <c r="A19" s="271" t="s">
        <v>206</v>
      </c>
      <c r="B19" s="278" t="s">
        <v>251</v>
      </c>
      <c r="C19" s="278" t="s">
        <v>273</v>
      </c>
      <c r="D19" s="272">
        <v>7980</v>
      </c>
      <c r="E19" s="279" t="s">
        <v>219</v>
      </c>
    </row>
    <row r="20" spans="1:5" x14ac:dyDescent="0.25">
      <c r="A20" s="268" t="s">
        <v>207</v>
      </c>
      <c r="B20" s="274" t="s">
        <v>252</v>
      </c>
      <c r="C20" s="274" t="s">
        <v>274</v>
      </c>
      <c r="D20" s="269">
        <v>13180</v>
      </c>
      <c r="E20" s="277" t="s">
        <v>233</v>
      </c>
    </row>
    <row r="21" spans="1:5" x14ac:dyDescent="0.25">
      <c r="A21" s="271" t="s">
        <v>208</v>
      </c>
      <c r="B21" s="278" t="s">
        <v>253</v>
      </c>
      <c r="C21" s="278" t="s">
        <v>275</v>
      </c>
      <c r="D21" s="272">
        <v>27124</v>
      </c>
      <c r="E21" s="281" t="s">
        <v>233</v>
      </c>
    </row>
    <row r="22" spans="1:5" x14ac:dyDescent="0.25">
      <c r="A22" s="268" t="s">
        <v>209</v>
      </c>
      <c r="B22" s="274" t="s">
        <v>254</v>
      </c>
      <c r="C22" s="274" t="s">
        <v>276</v>
      </c>
      <c r="D22" s="269">
        <v>51200</v>
      </c>
      <c r="E22" s="277" t="s">
        <v>233</v>
      </c>
    </row>
    <row r="23" spans="1:5" x14ac:dyDescent="0.25">
      <c r="A23" s="271" t="s">
        <v>210</v>
      </c>
      <c r="B23" s="278" t="s">
        <v>255</v>
      </c>
      <c r="C23" s="278" t="s">
        <v>277</v>
      </c>
      <c r="D23" s="272">
        <v>177008</v>
      </c>
      <c r="E23" s="281" t="s">
        <v>233</v>
      </c>
    </row>
    <row r="24" spans="1:5" x14ac:dyDescent="0.25">
      <c r="D24" s="190"/>
      <c r="E24" s="190"/>
    </row>
  </sheetData>
  <phoneticPr fontId="15" type="noConversion"/>
  <pageMargins left="0.511811024" right="0.511811024" top="0.78740157499999996" bottom="0.78740157499999996" header="0.31496062000000002" footer="0.31496062000000002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868727-741A-4620-AFCA-43BE37557D94}">
          <x14:formula1>
            <xm:f>'Base Situação'!$A$1:$A$2</xm:f>
          </x14:formula1>
          <xm:sqref>E2:E23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6CEE5-46BA-4F72-AB5C-0DBF7C5CC7D7}">
  <dimension ref="A1:E7"/>
  <sheetViews>
    <sheetView workbookViewId="0">
      <selection activeCell="H28" sqref="H28"/>
    </sheetView>
  </sheetViews>
  <sheetFormatPr defaultRowHeight="13.2" x14ac:dyDescent="0.25"/>
  <cols>
    <col min="1" max="1" width="6.5546875" bestFit="1" customWidth="1"/>
    <col min="2" max="2" width="9.109375" bestFit="1" customWidth="1"/>
    <col min="3" max="3" width="9.6640625" bestFit="1" customWidth="1"/>
    <col min="4" max="4" width="10" bestFit="1" customWidth="1"/>
    <col min="5" max="5" width="9.5546875" bestFit="1" customWidth="1"/>
  </cols>
  <sheetData>
    <row r="1" spans="1:5" x14ac:dyDescent="0.25">
      <c r="A1" t="str" cm="1">
        <f t="array" ref="A1:E7">_xlfn._xlws.FILTER(Propostas[],Propostas[Situação]='Equipe 1'!C7)</f>
        <v>021/21</v>
      </c>
      <c r="B1" t="str">
        <v>Cliente 3</v>
      </c>
      <c r="C1" t="str">
        <v>Serviço 3</v>
      </c>
      <c r="D1">
        <v>7100</v>
      </c>
      <c r="E1" t="str">
        <v>Encerrada</v>
      </c>
    </row>
    <row r="2" spans="1:5" x14ac:dyDescent="0.25">
      <c r="A2" t="str">
        <v>025/20</v>
      </c>
      <c r="B2" t="str">
        <v>Cliente 4</v>
      </c>
      <c r="C2" t="str">
        <v>Serviço 4</v>
      </c>
      <c r="D2">
        <v>2800</v>
      </c>
      <c r="E2" t="str">
        <v>Encerrada</v>
      </c>
    </row>
    <row r="3" spans="1:5" x14ac:dyDescent="0.25">
      <c r="A3" t="str">
        <v>032/21</v>
      </c>
      <c r="B3" t="str">
        <v>Cliente 5</v>
      </c>
      <c r="C3" t="str">
        <v>Serviço 5</v>
      </c>
      <c r="D3">
        <v>35000</v>
      </c>
      <c r="E3" t="str">
        <v>Encerrada</v>
      </c>
    </row>
    <row r="4" spans="1:5" x14ac:dyDescent="0.25">
      <c r="A4" t="str">
        <v>162/20</v>
      </c>
      <c r="B4" t="str">
        <v>Cliente 13</v>
      </c>
      <c r="C4" t="str">
        <v>Serviço 13</v>
      </c>
      <c r="D4">
        <v>216600</v>
      </c>
      <c r="E4" t="str">
        <v>Encerrada</v>
      </c>
    </row>
    <row r="5" spans="1:5" x14ac:dyDescent="0.25">
      <c r="A5" t="str">
        <v>197/18</v>
      </c>
      <c r="B5" t="str">
        <v>Cliente 16</v>
      </c>
      <c r="C5" t="str">
        <v>Serviço 16</v>
      </c>
      <c r="D5">
        <v>193640.04</v>
      </c>
      <c r="E5" t="str">
        <v>Encerrada</v>
      </c>
    </row>
    <row r="6" spans="1:5" x14ac:dyDescent="0.25">
      <c r="A6" t="str">
        <v>267/20</v>
      </c>
      <c r="B6" t="str">
        <v>Cliente 17</v>
      </c>
      <c r="C6" t="str">
        <v>Serviço 17</v>
      </c>
      <c r="D6">
        <v>90800</v>
      </c>
      <c r="E6" t="str">
        <v>Encerrada</v>
      </c>
    </row>
    <row r="7" spans="1:5" x14ac:dyDescent="0.25">
      <c r="A7" t="str">
        <v>352/20</v>
      </c>
      <c r="B7" t="str">
        <v>Cliente 18</v>
      </c>
      <c r="C7" t="str">
        <v>Serviço 18</v>
      </c>
      <c r="D7">
        <v>7980</v>
      </c>
      <c r="E7" t="str">
        <v>Encerrada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B221-CD88-476D-823E-5E1103A3AEAE}">
  <dimension ref="A1:AE23"/>
  <sheetViews>
    <sheetView showGridLines="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C28" sqref="C28"/>
    </sheetView>
  </sheetViews>
  <sheetFormatPr defaultRowHeight="13.2" x14ac:dyDescent="0.25"/>
  <cols>
    <col min="1" max="1" width="9.88671875" customWidth="1"/>
    <col min="2" max="2" width="24" customWidth="1"/>
    <col min="3" max="3" width="18.21875" customWidth="1"/>
    <col min="4" max="4" width="32.88671875" bestFit="1" customWidth="1"/>
    <col min="5" max="5" width="30.33203125" bestFit="1" customWidth="1"/>
    <col min="6" max="6" width="33.109375" customWidth="1"/>
    <col min="7" max="7" width="38.44140625" customWidth="1"/>
    <col min="8" max="8" width="11.109375" customWidth="1"/>
    <col min="9" max="9" width="23.5546875" customWidth="1"/>
    <col min="10" max="10" width="24.109375" customWidth="1"/>
    <col min="11" max="11" width="16" customWidth="1"/>
    <col min="12" max="12" width="32.77734375" customWidth="1"/>
    <col min="13" max="13" width="17.33203125" customWidth="1"/>
    <col min="14" max="14" width="16.109375" customWidth="1"/>
    <col min="15" max="15" width="10.88671875" customWidth="1"/>
    <col min="16" max="16" width="16.21875" customWidth="1"/>
    <col min="17" max="17" width="10.88671875" customWidth="1"/>
    <col min="18" max="18" width="17.21875" customWidth="1"/>
    <col min="19" max="19" width="20.5546875" customWidth="1"/>
    <col min="20" max="20" width="10.88671875" customWidth="1"/>
    <col min="21" max="21" width="12" customWidth="1"/>
    <col min="22" max="22" width="11.21875" customWidth="1"/>
    <col min="23" max="23" width="12.109375" bestFit="1" customWidth="1"/>
    <col min="24" max="24" width="10.88671875" customWidth="1"/>
    <col min="25" max="25" width="12" customWidth="1"/>
    <col min="26" max="26" width="10.88671875" customWidth="1"/>
    <col min="27" max="27" width="12.109375" bestFit="1" customWidth="1"/>
    <col min="28" max="28" width="10.88671875" customWidth="1"/>
    <col min="29" max="29" width="12.109375" bestFit="1" customWidth="1"/>
    <col min="30" max="30" width="10.88671875" customWidth="1"/>
  </cols>
  <sheetData>
    <row r="1" spans="1:31" ht="15" customHeight="1" x14ac:dyDescent="0.25">
      <c r="A1" s="275" t="s">
        <v>188</v>
      </c>
      <c r="B1" s="275" t="s">
        <v>86</v>
      </c>
      <c r="C1" s="275" t="s">
        <v>87</v>
      </c>
      <c r="D1" s="275" t="s">
        <v>104</v>
      </c>
      <c r="E1" s="275" t="s">
        <v>103</v>
      </c>
      <c r="F1" s="275" t="s">
        <v>88</v>
      </c>
      <c r="G1" s="275" t="s">
        <v>89</v>
      </c>
      <c r="H1" s="275" t="s">
        <v>90</v>
      </c>
      <c r="I1" s="275" t="s">
        <v>97</v>
      </c>
      <c r="J1" s="275" t="s">
        <v>91</v>
      </c>
      <c r="K1" s="275" t="s">
        <v>99</v>
      </c>
      <c r="L1" s="275" t="s">
        <v>92</v>
      </c>
      <c r="M1" s="275" t="s">
        <v>93</v>
      </c>
      <c r="N1" s="275" t="s">
        <v>94</v>
      </c>
      <c r="O1" s="275" t="s">
        <v>95</v>
      </c>
      <c r="P1" s="275" t="s">
        <v>222</v>
      </c>
      <c r="Q1" s="275" t="s">
        <v>118</v>
      </c>
      <c r="R1" s="275" t="s">
        <v>221</v>
      </c>
      <c r="S1" s="275" t="s">
        <v>125</v>
      </c>
      <c r="T1" s="275" t="s">
        <v>98</v>
      </c>
      <c r="U1" s="276" t="s">
        <v>223</v>
      </c>
      <c r="V1" s="275" t="s">
        <v>215</v>
      </c>
      <c r="W1" s="276" t="s">
        <v>301</v>
      </c>
      <c r="X1" s="275" t="s">
        <v>216</v>
      </c>
      <c r="Y1" s="276" t="s">
        <v>302</v>
      </c>
      <c r="Z1" s="275" t="s">
        <v>218</v>
      </c>
      <c r="AA1" s="276" t="s">
        <v>303</v>
      </c>
      <c r="AB1" s="275" t="s">
        <v>217</v>
      </c>
      <c r="AC1" s="276" t="s">
        <v>304</v>
      </c>
      <c r="AD1" s="276" t="s">
        <v>305</v>
      </c>
      <c r="AE1" s="24"/>
    </row>
    <row r="2" spans="1:31" x14ac:dyDescent="0.25">
      <c r="A2" s="268" t="s">
        <v>136</v>
      </c>
      <c r="B2" s="268"/>
      <c r="C2" s="268"/>
      <c r="D2" s="268">
        <v>12</v>
      </c>
      <c r="E2" s="268"/>
      <c r="F2" s="268"/>
      <c r="G2" s="268"/>
      <c r="H2" s="268"/>
      <c r="I2" s="268"/>
      <c r="J2" s="268"/>
      <c r="K2" s="268">
        <v>6</v>
      </c>
      <c r="L2" s="268">
        <v>15</v>
      </c>
      <c r="M2" s="268">
        <v>1</v>
      </c>
      <c r="N2" s="268"/>
      <c r="O2" s="268">
        <v>4</v>
      </c>
      <c r="P2" s="268"/>
      <c r="Q2" s="268"/>
      <c r="R2" s="268"/>
      <c r="S2" s="268"/>
      <c r="T2" s="268"/>
      <c r="U2" s="269"/>
      <c r="V2" s="268"/>
      <c r="W2" s="269"/>
      <c r="X2" s="268"/>
      <c r="Y2" s="269">
        <v>0.72</v>
      </c>
      <c r="Z2" s="268"/>
      <c r="AA2" s="269"/>
      <c r="AB2" s="268"/>
      <c r="AC2" s="269"/>
      <c r="AD2" s="270"/>
      <c r="AE2" s="196"/>
    </row>
    <row r="3" spans="1:31" x14ac:dyDescent="0.25">
      <c r="A3" s="271" t="s">
        <v>191</v>
      </c>
      <c r="B3" s="271"/>
      <c r="C3" s="271"/>
      <c r="D3" s="271"/>
      <c r="E3" s="271"/>
      <c r="F3" s="271"/>
      <c r="G3" s="271"/>
      <c r="H3" s="271"/>
      <c r="I3" s="271"/>
      <c r="J3" s="271"/>
      <c r="K3" s="271">
        <v>10</v>
      </c>
      <c r="L3" s="271">
        <v>30</v>
      </c>
      <c r="M3" s="271">
        <v>3</v>
      </c>
      <c r="N3" s="271"/>
      <c r="O3" s="271">
        <v>5</v>
      </c>
      <c r="P3" s="271"/>
      <c r="Q3" s="271"/>
      <c r="R3" s="271"/>
      <c r="S3" s="271"/>
      <c r="T3" s="271"/>
      <c r="U3" s="272"/>
      <c r="V3" s="271"/>
      <c r="W3" s="272"/>
      <c r="X3" s="271"/>
      <c r="Y3" s="272">
        <v>0.72</v>
      </c>
      <c r="Z3" s="271"/>
      <c r="AA3" s="272"/>
      <c r="AB3" s="271"/>
      <c r="AC3" s="272"/>
      <c r="AD3" s="273"/>
      <c r="AE3" s="196"/>
    </row>
    <row r="4" spans="1:31" x14ac:dyDescent="0.25">
      <c r="A4" s="268" t="s">
        <v>192</v>
      </c>
      <c r="B4" s="268"/>
      <c r="C4" s="268">
        <v>20</v>
      </c>
      <c r="D4" s="268"/>
      <c r="E4" s="268"/>
      <c r="F4" s="268"/>
      <c r="G4" s="268">
        <v>5</v>
      </c>
      <c r="H4" s="268"/>
      <c r="I4" s="268"/>
      <c r="J4" s="268"/>
      <c r="K4" s="268"/>
      <c r="L4" s="268">
        <v>50</v>
      </c>
      <c r="M4" s="268"/>
      <c r="N4" s="268">
        <v>2</v>
      </c>
      <c r="O4" s="268">
        <v>4</v>
      </c>
      <c r="P4" s="268"/>
      <c r="Q4" s="268"/>
      <c r="R4" s="268"/>
      <c r="S4" s="268"/>
      <c r="T4" s="268"/>
      <c r="U4" s="269"/>
      <c r="V4" s="268"/>
      <c r="W4" s="269"/>
      <c r="X4" s="268"/>
      <c r="Y4" s="269">
        <v>0.72</v>
      </c>
      <c r="Z4" s="268"/>
      <c r="AA4" s="269"/>
      <c r="AB4" s="268"/>
      <c r="AC4" s="269"/>
      <c r="AD4" s="270"/>
      <c r="AE4" s="196"/>
    </row>
    <row r="5" spans="1:31" x14ac:dyDescent="0.25">
      <c r="A5" s="271" t="s">
        <v>135</v>
      </c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2"/>
      <c r="V5" s="271"/>
      <c r="W5" s="272"/>
      <c r="X5" s="271"/>
      <c r="Y5" s="272">
        <v>0.72</v>
      </c>
      <c r="Z5" s="271"/>
      <c r="AA5" s="272"/>
      <c r="AB5" s="271"/>
      <c r="AC5" s="272"/>
      <c r="AD5" s="273"/>
      <c r="AE5" s="196"/>
    </row>
    <row r="6" spans="1:31" x14ac:dyDescent="0.25">
      <c r="A6" s="268" t="s">
        <v>193</v>
      </c>
      <c r="B6" s="268"/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9"/>
      <c r="V6" s="268"/>
      <c r="W6" s="269"/>
      <c r="X6" s="268"/>
      <c r="Y6" s="269">
        <v>0.72</v>
      </c>
      <c r="Z6" s="268"/>
      <c r="AA6" s="269"/>
      <c r="AB6" s="268"/>
      <c r="AC6" s="269"/>
      <c r="AD6" s="270"/>
      <c r="AE6" s="196"/>
    </row>
    <row r="7" spans="1:31" x14ac:dyDescent="0.25">
      <c r="A7" s="271" t="s">
        <v>194</v>
      </c>
      <c r="B7" s="271"/>
      <c r="C7" s="271"/>
      <c r="D7" s="271">
        <v>20</v>
      </c>
      <c r="E7" s="271"/>
      <c r="F7" s="271"/>
      <c r="G7" s="271"/>
      <c r="H7" s="271"/>
      <c r="I7" s="271"/>
      <c r="J7" s="271"/>
      <c r="K7" s="271">
        <v>8</v>
      </c>
      <c r="L7" s="271">
        <v>30</v>
      </c>
      <c r="M7" s="271">
        <v>2</v>
      </c>
      <c r="N7" s="271"/>
      <c r="O7" s="271">
        <v>6</v>
      </c>
      <c r="P7" s="271"/>
      <c r="Q7" s="271"/>
      <c r="R7" s="271"/>
      <c r="S7" s="271"/>
      <c r="T7" s="271"/>
      <c r="U7" s="272"/>
      <c r="V7" s="271">
        <v>4</v>
      </c>
      <c r="W7" s="272">
        <v>1257.5</v>
      </c>
      <c r="X7" s="271"/>
      <c r="Y7" s="272">
        <v>0.72</v>
      </c>
      <c r="Z7" s="271"/>
      <c r="AA7" s="272"/>
      <c r="AB7" s="271"/>
      <c r="AC7" s="272"/>
      <c r="AD7" s="273"/>
      <c r="AE7" s="196"/>
    </row>
    <row r="8" spans="1:31" x14ac:dyDescent="0.25">
      <c r="A8" s="268" t="s">
        <v>195</v>
      </c>
      <c r="B8" s="268"/>
      <c r="C8" s="268"/>
      <c r="D8" s="268">
        <v>8</v>
      </c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>
        <v>3</v>
      </c>
      <c r="P8" s="268"/>
      <c r="Q8" s="268"/>
      <c r="R8" s="268"/>
      <c r="S8" s="268"/>
      <c r="T8" s="268"/>
      <c r="U8" s="269"/>
      <c r="V8" s="268"/>
      <c r="W8" s="269"/>
      <c r="X8" s="268"/>
      <c r="Y8" s="269">
        <v>0.72</v>
      </c>
      <c r="Z8" s="268"/>
      <c r="AA8" s="269"/>
      <c r="AB8" s="268"/>
      <c r="AC8" s="269"/>
      <c r="AD8" s="270"/>
      <c r="AE8" s="196"/>
    </row>
    <row r="9" spans="1:31" x14ac:dyDescent="0.25">
      <c r="A9" s="271" t="s">
        <v>196</v>
      </c>
      <c r="B9" s="271"/>
      <c r="C9" s="271">
        <v>10</v>
      </c>
      <c r="D9" s="271"/>
      <c r="E9" s="271"/>
      <c r="F9" s="271"/>
      <c r="G9" s="271">
        <v>5</v>
      </c>
      <c r="H9" s="271"/>
      <c r="I9" s="271"/>
      <c r="J9" s="271"/>
      <c r="K9" s="271"/>
      <c r="L9" s="271">
        <v>30</v>
      </c>
      <c r="M9" s="271"/>
      <c r="N9" s="271">
        <v>6</v>
      </c>
      <c r="O9" s="271">
        <v>6</v>
      </c>
      <c r="P9" s="271"/>
      <c r="Q9" s="271"/>
      <c r="R9" s="271"/>
      <c r="S9" s="271"/>
      <c r="T9" s="271"/>
      <c r="U9" s="272"/>
      <c r="V9" s="271"/>
      <c r="W9" s="272"/>
      <c r="X9" s="271"/>
      <c r="Y9" s="272">
        <v>0.72</v>
      </c>
      <c r="Z9" s="271"/>
      <c r="AA9" s="272"/>
      <c r="AB9" s="271"/>
      <c r="AC9" s="272"/>
      <c r="AD9" s="273"/>
      <c r="AE9" s="196"/>
    </row>
    <row r="10" spans="1:31" x14ac:dyDescent="0.25">
      <c r="A10" s="268" t="s">
        <v>197</v>
      </c>
      <c r="B10" s="268"/>
      <c r="C10" s="268"/>
      <c r="D10" s="268">
        <f>80+80+80</f>
        <v>240</v>
      </c>
      <c r="E10" s="268"/>
      <c r="F10" s="268"/>
      <c r="G10" s="268"/>
      <c r="H10" s="268"/>
      <c r="I10" s="268"/>
      <c r="J10" s="268"/>
      <c r="K10" s="268">
        <f>36</f>
        <v>36</v>
      </c>
      <c r="L10" s="268">
        <f>50+30</f>
        <v>80</v>
      </c>
      <c r="M10" s="268">
        <f>11+5</f>
        <v>16</v>
      </c>
      <c r="N10" s="268"/>
      <c r="O10" s="268">
        <f>12</f>
        <v>12</v>
      </c>
      <c r="P10" s="268"/>
      <c r="Q10" s="268"/>
      <c r="R10" s="268"/>
      <c r="S10" s="268"/>
      <c r="T10" s="268"/>
      <c r="U10" s="269"/>
      <c r="V10" s="268"/>
      <c r="W10" s="269"/>
      <c r="X10" s="268"/>
      <c r="Y10" s="269">
        <v>0.72</v>
      </c>
      <c r="Z10" s="268"/>
      <c r="AA10" s="269"/>
      <c r="AB10" s="268"/>
      <c r="AC10" s="269"/>
      <c r="AD10" s="270"/>
      <c r="AE10" s="196"/>
    </row>
    <row r="11" spans="1:31" x14ac:dyDescent="0.25">
      <c r="A11" s="271" t="s">
        <v>198</v>
      </c>
      <c r="B11" s="271">
        <f>160+320+1600</f>
        <v>2080</v>
      </c>
      <c r="C11" s="271"/>
      <c r="D11" s="271"/>
      <c r="E11" s="271"/>
      <c r="F11" s="271"/>
      <c r="G11" s="271"/>
      <c r="H11" s="271"/>
      <c r="I11" s="271"/>
      <c r="J11" s="271"/>
      <c r="K11" s="271">
        <f>36+108+180</f>
        <v>324</v>
      </c>
      <c r="L11" s="271">
        <f>40+30+140</f>
        <v>210</v>
      </c>
      <c r="M11" s="271">
        <f>5+10+40</f>
        <v>55</v>
      </c>
      <c r="N11" s="271"/>
      <c r="O11" s="271">
        <f>12+16</f>
        <v>28</v>
      </c>
      <c r="P11" s="271"/>
      <c r="Q11" s="271"/>
      <c r="R11" s="271"/>
      <c r="S11" s="271"/>
      <c r="T11" s="271"/>
      <c r="U11" s="272"/>
      <c r="V11" s="271"/>
      <c r="W11" s="272"/>
      <c r="X11" s="271">
        <f>350+200+2450+600+550</f>
        <v>4150</v>
      </c>
      <c r="Y11" s="272">
        <v>0.72</v>
      </c>
      <c r="Z11" s="271"/>
      <c r="AA11" s="272"/>
      <c r="AB11" s="271"/>
      <c r="AC11" s="272"/>
      <c r="AD11" s="273"/>
      <c r="AE11" s="196"/>
    </row>
    <row r="12" spans="1:31" x14ac:dyDescent="0.25">
      <c r="A12" s="268" t="s">
        <v>199</v>
      </c>
      <c r="B12" s="268"/>
      <c r="C12" s="268"/>
      <c r="D12" s="268">
        <f>13</f>
        <v>13</v>
      </c>
      <c r="E12" s="268"/>
      <c r="F12" s="268"/>
      <c r="G12" s="268"/>
      <c r="H12" s="268"/>
      <c r="I12" s="268"/>
      <c r="J12" s="268"/>
      <c r="K12" s="268">
        <f>4</f>
        <v>4</v>
      </c>
      <c r="L12" s="268">
        <f>10</f>
        <v>10</v>
      </c>
      <c r="M12" s="268"/>
      <c r="N12" s="268"/>
      <c r="O12" s="268">
        <f>3</f>
        <v>3</v>
      </c>
      <c r="P12" s="268"/>
      <c r="Q12" s="268"/>
      <c r="R12" s="268"/>
      <c r="S12" s="268"/>
      <c r="T12" s="268"/>
      <c r="U12" s="269"/>
      <c r="V12" s="268"/>
      <c r="W12" s="269"/>
      <c r="X12" s="268"/>
      <c r="Y12" s="269">
        <v>0.72</v>
      </c>
      <c r="Z12" s="268"/>
      <c r="AA12" s="269"/>
      <c r="AB12" s="268"/>
      <c r="AC12" s="269"/>
      <c r="AD12" s="270"/>
      <c r="AE12" s="196"/>
    </row>
    <row r="13" spans="1:31" x14ac:dyDescent="0.25">
      <c r="A13" s="271" t="s">
        <v>200</v>
      </c>
      <c r="B13" s="271"/>
      <c r="C13" s="271"/>
      <c r="D13" s="271">
        <f>80+8+32+432</f>
        <v>552</v>
      </c>
      <c r="E13" s="271"/>
      <c r="F13" s="271"/>
      <c r="G13" s="271"/>
      <c r="H13" s="271"/>
      <c r="I13" s="271"/>
      <c r="J13" s="271"/>
      <c r="K13" s="271">
        <f>72</f>
        <v>72</v>
      </c>
      <c r="L13" s="271">
        <f>50</f>
        <v>50</v>
      </c>
      <c r="M13" s="271">
        <f>20</f>
        <v>20</v>
      </c>
      <c r="N13" s="271"/>
      <c r="O13" s="271"/>
      <c r="P13" s="271"/>
      <c r="Q13" s="271"/>
      <c r="R13" s="271"/>
      <c r="S13" s="271"/>
      <c r="T13" s="271"/>
      <c r="U13" s="272"/>
      <c r="V13" s="271"/>
      <c r="W13" s="272"/>
      <c r="X13" s="271"/>
      <c r="Y13" s="272">
        <v>0.72</v>
      </c>
      <c r="Z13" s="271"/>
      <c r="AA13" s="272"/>
      <c r="AB13" s="271"/>
      <c r="AC13" s="272"/>
      <c r="AD13" s="273"/>
      <c r="AE13" s="196"/>
    </row>
    <row r="14" spans="1:31" x14ac:dyDescent="0.25">
      <c r="A14" s="274" t="s">
        <v>201</v>
      </c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9"/>
      <c r="V14" s="268"/>
      <c r="W14" s="269"/>
      <c r="X14" s="268"/>
      <c r="Y14" s="269">
        <v>0.72</v>
      </c>
      <c r="Z14" s="268"/>
      <c r="AA14" s="269"/>
      <c r="AB14" s="268"/>
      <c r="AC14" s="269"/>
      <c r="AD14" s="270"/>
      <c r="AE14" s="196"/>
    </row>
    <row r="15" spans="1:31" x14ac:dyDescent="0.25">
      <c r="A15" s="271" t="s">
        <v>202</v>
      </c>
      <c r="B15" s="271"/>
      <c r="C15" s="271"/>
      <c r="D15" s="271">
        <f>35+8</f>
        <v>43</v>
      </c>
      <c r="E15" s="271"/>
      <c r="F15" s="271"/>
      <c r="G15" s="271"/>
      <c r="H15" s="271"/>
      <c r="I15" s="271"/>
      <c r="J15" s="271"/>
      <c r="K15" s="271">
        <f>8+6</f>
        <v>14</v>
      </c>
      <c r="L15" s="271">
        <f>50+20</f>
        <v>70</v>
      </c>
      <c r="M15" s="271">
        <f>4+2</f>
        <v>6</v>
      </c>
      <c r="N15" s="271"/>
      <c r="O15" s="271">
        <f>4</f>
        <v>4</v>
      </c>
      <c r="P15" s="271"/>
      <c r="Q15" s="271"/>
      <c r="R15" s="271"/>
      <c r="S15" s="271"/>
      <c r="T15" s="271"/>
      <c r="U15" s="272"/>
      <c r="V15" s="271"/>
      <c r="W15" s="272"/>
      <c r="X15" s="271"/>
      <c r="Y15" s="272">
        <v>0.72</v>
      </c>
      <c r="Z15" s="271">
        <v>8</v>
      </c>
      <c r="AA15" s="272">
        <v>2812.5</v>
      </c>
      <c r="AB15" s="271">
        <v>1</v>
      </c>
      <c r="AC15" s="272">
        <v>6800</v>
      </c>
      <c r="AD15" s="273"/>
      <c r="AE15" s="196"/>
    </row>
    <row r="16" spans="1:31" x14ac:dyDescent="0.25">
      <c r="A16" s="268" t="s">
        <v>203</v>
      </c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9"/>
      <c r="V16" s="268"/>
      <c r="W16" s="269"/>
      <c r="X16" s="268"/>
      <c r="Y16" s="269">
        <v>0.72</v>
      </c>
      <c r="Z16" s="268"/>
      <c r="AA16" s="269"/>
      <c r="AB16" s="268"/>
      <c r="AC16" s="269"/>
      <c r="AD16" s="270"/>
      <c r="AE16" s="196"/>
    </row>
    <row r="17" spans="1:31" x14ac:dyDescent="0.25">
      <c r="A17" s="271" t="s">
        <v>204</v>
      </c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71"/>
      <c r="Q17" s="271"/>
      <c r="R17" s="271"/>
      <c r="S17" s="271"/>
      <c r="T17" s="271"/>
      <c r="U17" s="272"/>
      <c r="V17" s="271"/>
      <c r="W17" s="272"/>
      <c r="X17" s="271"/>
      <c r="Y17" s="272">
        <v>0.72</v>
      </c>
      <c r="Z17" s="271"/>
      <c r="AA17" s="272"/>
      <c r="AB17" s="271"/>
      <c r="AC17" s="272"/>
      <c r="AD17" s="273"/>
      <c r="AE17" s="196"/>
    </row>
    <row r="18" spans="1:31" x14ac:dyDescent="0.25">
      <c r="A18" s="268" t="s">
        <v>205</v>
      </c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9"/>
      <c r="V18" s="268"/>
      <c r="W18" s="269"/>
      <c r="X18" s="268"/>
      <c r="Y18" s="269">
        <v>0.72</v>
      </c>
      <c r="Z18" s="268"/>
      <c r="AA18" s="269"/>
      <c r="AB18" s="268"/>
      <c r="AC18" s="269"/>
      <c r="AD18" s="270"/>
      <c r="AE18" s="196"/>
    </row>
    <row r="19" spans="1:31" x14ac:dyDescent="0.25">
      <c r="A19" s="271" t="s">
        <v>206</v>
      </c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71"/>
      <c r="Q19" s="271"/>
      <c r="R19" s="271"/>
      <c r="S19" s="271"/>
      <c r="T19" s="271"/>
      <c r="U19" s="272"/>
      <c r="V19" s="271"/>
      <c r="W19" s="272"/>
      <c r="X19" s="271"/>
      <c r="Y19" s="272">
        <v>0.72</v>
      </c>
      <c r="Z19" s="271"/>
      <c r="AA19" s="272"/>
      <c r="AB19" s="271"/>
      <c r="AC19" s="272"/>
      <c r="AD19" s="273"/>
      <c r="AE19" s="196"/>
    </row>
    <row r="20" spans="1:31" x14ac:dyDescent="0.25">
      <c r="A20" s="268" t="s">
        <v>207</v>
      </c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9"/>
      <c r="V20" s="268"/>
      <c r="W20" s="269"/>
      <c r="X20" s="268"/>
      <c r="Y20" s="269">
        <v>0.72</v>
      </c>
      <c r="Z20" s="268"/>
      <c r="AA20" s="269"/>
      <c r="AB20" s="268"/>
      <c r="AC20" s="269"/>
      <c r="AD20" s="270"/>
      <c r="AE20" s="196"/>
    </row>
    <row r="21" spans="1:31" x14ac:dyDescent="0.25">
      <c r="A21" s="271" t="s">
        <v>208</v>
      </c>
      <c r="B21" s="271"/>
      <c r="C21" s="271"/>
      <c r="D21" s="271"/>
      <c r="E21" s="271"/>
      <c r="F21" s="271"/>
      <c r="G21" s="271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2"/>
      <c r="V21" s="271"/>
      <c r="W21" s="272"/>
      <c r="X21" s="271"/>
      <c r="Y21" s="272">
        <v>0.72</v>
      </c>
      <c r="Z21" s="271"/>
      <c r="AA21" s="272"/>
      <c r="AB21" s="271"/>
      <c r="AC21" s="272"/>
      <c r="AD21" s="273"/>
      <c r="AE21" s="196"/>
    </row>
    <row r="22" spans="1:31" x14ac:dyDescent="0.25">
      <c r="A22" s="268" t="s">
        <v>209</v>
      </c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9"/>
      <c r="V22" s="268"/>
      <c r="W22" s="269"/>
      <c r="X22" s="268"/>
      <c r="Y22" s="269">
        <v>0.72</v>
      </c>
      <c r="Z22" s="268"/>
      <c r="AA22" s="269"/>
      <c r="AB22" s="268"/>
      <c r="AC22" s="269"/>
      <c r="AD22" s="270"/>
      <c r="AE22" s="196"/>
    </row>
    <row r="23" spans="1:31" x14ac:dyDescent="0.25">
      <c r="A23" s="271" t="s">
        <v>210</v>
      </c>
      <c r="B23" s="271"/>
      <c r="C23" s="271"/>
      <c r="D23" s="271"/>
      <c r="E23" s="271"/>
      <c r="F23" s="271"/>
      <c r="G23" s="271"/>
      <c r="H23" s="271"/>
      <c r="I23" s="271"/>
      <c r="J23" s="271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2"/>
      <c r="V23" s="271"/>
      <c r="W23" s="272"/>
      <c r="X23" s="271"/>
      <c r="Y23" s="272">
        <v>0.72</v>
      </c>
      <c r="Z23" s="271"/>
      <c r="AA23" s="272"/>
      <c r="AB23" s="271"/>
      <c r="AC23" s="272"/>
      <c r="AD23" s="273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0AB67-87CE-4DC2-9200-673B93EDDDE2}">
  <dimension ref="A1:A2"/>
  <sheetViews>
    <sheetView workbookViewId="0">
      <selection activeCell="A3" sqref="A3"/>
    </sheetView>
  </sheetViews>
  <sheetFormatPr defaultRowHeight="13.2" x14ac:dyDescent="0.25"/>
  <sheetData>
    <row r="1" spans="1:1" x14ac:dyDescent="0.25">
      <c r="A1" t="s">
        <v>233</v>
      </c>
    </row>
    <row r="2" spans="1:1" x14ac:dyDescent="0.25">
      <c r="A2" t="s">
        <v>219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D a t a M a s h u p   x m l n s = " h t t p : / / s c h e m a s . m i c r o s o f t . c o m / D a t a M a s h u p " > A A A A A F k F A A B Q S w M E F A A C A A g A p 4 t 5 U m I Y y 1 K k A A A A 9 Q A A A B I A H A B D b 2 5 m a W c v U G F j a 2 F n Z S 5 4 b W w g o h g A K K A U A A A A A A A A A A A A A A A A A A A A A A A A A A A A h Y 9 B D o I w F E S v Q r q n r T U m S D 4 l 0 a 0 k R h P j t i k V G q E Q W i x 3 c + G R v I I Y R d 2 5 n D d v M X O / 3 i A d 6 i q 4 q M 7 q x i R o h i k K l J F N r k 2 R o N 6 d w g i l H L Z C n k W h g l E 2 N h 5 s n q D S u T Y m x H u P / R w 3 X U E Y p T N y z D Z 7 W a p a o I + s / 8 u h N t Y J I x X i c H i N 4 Q w v K V 5 E D F M g E 4 N M m 2 / P x r n P 9 g f C u q 9 c 3 y n e u n C 1 A z J F I O 8 L / A F Q S w M E F A A C A A g A p 4 t 5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e L e V L 6 2 H x l U w I A A M Y L A A A T A B w A R m 9 y b X V s Y X M v U 2 V j d G l v b j E u b S C i G A A o o B Q A A A A A A A A A A A A A A A A A A A A A A A A A A A D V l c + K G k E Q h + + C 7 9 B M L g r j b P + Z M U r w I C Z L Q g 6 R 1 Z C D I 6 H V X h y 2 n Z a e N r i I p x z y K H k Q X y y j 0 7 j s t m U 6 h B z i Z e C z q K n P L n 9 d i L n J V I 5 G 1 Z O 8 q d f q t W L J t V i g V 8 G Q a y M Q C V A P S W H q N V R + b l V e s h 5 6 t 5 0 L G X 1 R + m G m 1 E P j N p M i G h y / y 0 3 R C N K U d G l E 2 p 0 I R z R J 7 7 O c 5 3 O R a Z X G L X Q n i o 0 0 f K H Q W m m k Z p q n F F O S Y t o 6 P f v D z 3 f 9 w 4 / D 9 0 + o h S y M t r L Y B s 0 Q 5 R s p Q 2 T 0 R j T D a q L z n F 9 H S y H M c d r T k L v J B y N W v b N F + D H L F 7 2 g K p r u J 2 + 5 4 d N z j w G f i c N P L p e q Q E O t V u p b t l D F s d m Y z 0 q 3 E z P i v e A L o Y v G y 5 e G a G I r + l K O 5 l x y X f S O U 0 6 f x h x n a 4 X 6 0 g h d u j 9 1 H m u e F / d K r w Z K b l b 5 + H E t j v 2 B g c L d L q g K S y N k y m J k x N b s Q 7 Q L M C E 3 9 I x 5 / n i i V T W 7 j O O X G J M u 2 K N 9 G b 9 2 e l B 4 j u 5 l T L D b J L m h D r X V F O C O J W Y U H I U k A H c 8 M W N w l w 7 A H V P M E r A L y B 1 T H M N G 1 D l O y x 1 T H F + Z x T l Q y x 1 T n F x Z O O D s m F O P E / j X Z c D e M s e U E A r u C w M 2 l z m m p H 2 l C 7 C 7 s V N P 2 v D u x s D u x o 4 p 6 T C 4 C 7 C 7 M W A a P z P d N + u 1 L L + c S 5 e u A P q f X A H 0 6 h V A f 3 M F / F k + P 3 / j t V i 2 / 5 6 / y + U K A 6 f u G 8 w V B g L L O 5 k t h / L Q O 5 s t B 1 T 9 0 9 l y w N Y / n + 0 5 A b 7 + C W 0 5 4 O u f 0 Z Y D v v 4 p b T n g 6 5 / T l k O L 7 J 3 U l g O + / l l t O e D r n 9 a W A 7 7 + e W 0 5 4 P s P E / s X U E s B A i 0 A F A A C A A g A p 4 t 5 U m I Y y 1 K k A A A A 9 Q A A A B I A A A A A A A A A A A A A A A A A A A A A A E N v b m Z p Z y 9 Q Y W N r Y W d l L n h t b F B L A Q I t A B Q A A g A I A K e L e V I P y u m r p A A A A O k A A A A T A A A A A A A A A A A A A A A A A P A A A A B b Q 2 9 u d G V u d F 9 U e X B l c 1 0 u e G 1 s U E s B A i 0 A F A A C A A g A p 4 t 5 U v r Y f G V T A g A A x g s A A B M A A A A A A A A A A A A A A A A A 4 Q E A A E Z v c m 1 1 b G F z L 1 N l Y 3 R p b 2 4 x L m 1 Q S w U G A A A A A A M A A w D C A A A A g Q Q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D 0 A A A A A A A A D t P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y d G U l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M t M j J U M j A 6 N D I 6 M z U u N z c 2 M z I 2 M 1 o i I C 8 + P E V u d H J 5 I F R 5 c G U 9 I k Z p b G x D b 2 x 1 b W 5 U e X B l c y I g V m F s d W U 9 I n N C Z 0 F B Q U F B Q U F B Q U F B Q U F B Q U F B Q U F B Q U F B Q U F B Q U F B Q U F B Q U F B Q U F B Q U F B Q U F B Q U F B Q U F B Q U F B Q U F B Q U F B Q U E 9 I i A v P j x F b n R y e S B U e X B l P S J G a W x s Q 2 9 s d W 1 u T m F t Z X M i I F Z h b H V l P S J z W y Z x d W 9 0 O 0 N v b H V t b j E m c X V v d D s s J n F 1 b 3 Q 7 M D E x L z I x J n F 1 b 3 Q 7 L C Z x d W 9 0 O 0 N v b H V t b j M m c X V v d D s s J n F 1 b 3 Q 7 Q 2 9 s d W 1 u N C Z x d W 9 0 O y w m c X V v d D s w M T k v M j E m c X V v d D s s J n F 1 b 3 Q 7 Q 2 9 s d W 1 u N i Z x d W 9 0 O y w m c X V v d D t D b 2 x 1 b W 4 3 J n F 1 b 3 Q 7 L C Z x d W 9 0 O z A y M S 8 y M S Z x d W 9 0 O y w m c X V v d D t D b 2 x 1 b W 4 5 J n F 1 b 3 Q 7 L C Z x d W 9 0 O 0 N v b H V t b j E w J n F 1 b 3 Q 7 L C Z x d W 9 0 O z A y N S 8 y M C Z x d W 9 0 O y w m c X V v d D t D b 2 x 1 b W 4 x M i Z x d W 9 0 O y w m c X V v d D t D b 2 x 1 b W 4 x M y Z x d W 9 0 O y w m c X V v d D s w M z I v M j E m c X V v d D s s J n F 1 b 3 Q 7 Q 2 9 s d W 1 u M T U m c X V v d D s s J n F 1 b 3 Q 7 Q 2 9 s d W 1 u M T Y m c X V v d D s s J n F 1 b 3 Q 7 M D M z L z I x J n F 1 b 3 Q 7 L C Z x d W 9 0 O 0 N v b H V t b j E 4 J n F 1 b 3 Q 7 L C Z x d W 9 0 O 0 N v b H V t b j E 5 J n F 1 b 3 Q 7 L C Z x d W 9 0 O z A z N S 8 y M S Z x d W 9 0 O y w m c X V v d D t D b 2 x 1 b W 4 y M S Z x d W 9 0 O y w m c X V v d D t D b 2 x 1 b W 4 y M i Z x d W 9 0 O y w m c X V v d D s w N D I v M j E m c X V v d D s s J n F 1 b 3 Q 7 Q 2 9 s d W 1 u M j Q m c X V v d D s s J n F 1 b 3 Q 7 Q 2 9 s d W 1 u M j U m c X V v d D s s J n F 1 b 3 Q 7 M D Q 1 L z I x J n F 1 b 3 Q 7 L C Z x d W 9 0 O 0 N v b H V t b j I 3 J n F 1 b 3 Q 7 L C Z x d W 9 0 O 0 N v b H V t b j I 4 J n F 1 b 3 Q 7 L C Z x d W 9 0 O z A 1 M S 8 y M S Z x d W 9 0 O y w m c X V v d D t D b 2 x 1 b W 4 z M C Z x d W 9 0 O y w m c X V v d D t D b 2 x 1 b W 4 z M S Z x d W 9 0 O y w m c X V v d D s w N T M v M j E m c X V v d D s s J n F 1 b 3 Q 7 Q 2 9 s d W 1 u M z M m c X V v d D s s J n F 1 b 3 Q 7 Q 2 9 s d W 1 u M z Q m c X V v d D s s J n F 1 b 3 Q 7 M T E y L z I w J n F 1 b 3 Q 7 L C Z x d W 9 0 O 0 N v b H V t b j M 2 J n F 1 b 3 Q 7 L C Z x d W 9 0 O 0 N v b H V t b j M 3 J n F 1 b 3 Q 7 L C Z x d W 9 0 O z E 2 M i 8 y M C Z x d W 9 0 O y w m c X V v d D t D b 2 x 1 b W 4 z O S Z x d W 9 0 O y w m c X V v d D t D b 2 x 1 b W 4 0 M C Z x d W 9 0 O y w m c X V v d D s x N j U v M j A m c X V v d D s s J n F 1 b 3 Q 7 Q 2 9 s d W 1 u N D I m c X V v d D s s J n F 1 b 3 Q 7 Q 2 9 s d W 1 u N D M m c X V v d D s s J n F 1 b 3 Q 7 M T g z L z I w J n F 1 b 3 Q 7 L C Z x d W 9 0 O 0 N v b H V t b j Q 1 J n F 1 b 3 Q 7 L C Z x d W 9 0 O 0 N v b H V t b j Q 2 J n F 1 b 3 Q 7 L C Z x d W 9 0 O 0 N v b H V t b j Q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c n R l I D E v V G l w b y B B b H R l c m F k b y 5 7 Q 2 9 s d W 1 u M S w w f S Z x d W 9 0 O y w m c X V v d D t T Z W N 0 a W 9 u M S 9 Q Y X J 0 Z S A x L 1 R p c G 8 g Q W x 0 Z X J h Z G 8 u e z A x M S 8 y M S w x f S Z x d W 9 0 O y w m c X V v d D t T Z W N 0 a W 9 u M S 9 Q Y X J 0 Z S A x L 1 R p c G 8 g Q W x 0 Z X J h Z G 8 u e 0 N v b H V t b j M s M n 0 m c X V v d D s s J n F 1 b 3 Q 7 U 2 V j d G l v b j E v U G F y d G U g M S 9 U a X B v I E F s d G V y Y W R v L n t D b 2 x 1 b W 4 0 L D N 9 J n F 1 b 3 Q 7 L C Z x d W 9 0 O 1 N l Y 3 R p b 2 4 x L 1 B h c n R l I D E v V G l w b y B B b H R l c m F k b y 5 7 M D E 5 L z I x L D R 9 J n F 1 b 3 Q 7 L C Z x d W 9 0 O 1 N l Y 3 R p b 2 4 x L 1 B h c n R l I D E v V G l w b y B B b H R l c m F k b y 5 7 Q 2 9 s d W 1 u N i w 1 f S Z x d W 9 0 O y w m c X V v d D t T Z W N 0 a W 9 u M S 9 Q Y X J 0 Z S A x L 1 R p c G 8 g Q W x 0 Z X J h Z G 8 u e 0 N v b H V t b j c s N n 0 m c X V v d D s s J n F 1 b 3 Q 7 U 2 V j d G l v b j E v U G F y d G U g M S 9 U a X B v I E F s d G V y Y W R v L n s w M j E v M j E s N 3 0 m c X V v d D s s J n F 1 b 3 Q 7 U 2 V j d G l v b j E v U G F y d G U g M S 9 U a X B v I E F s d G V y Y W R v L n t D b 2 x 1 b W 4 5 L D h 9 J n F 1 b 3 Q 7 L C Z x d W 9 0 O 1 N l Y 3 R p b 2 4 x L 1 B h c n R l I D E v V G l w b y B B b H R l c m F k b y 5 7 Q 2 9 s d W 1 u M T A s O X 0 m c X V v d D s s J n F 1 b 3 Q 7 U 2 V j d G l v b j E v U G F y d G U g M S 9 U a X B v I E F s d G V y Y W R v L n s w M j U v M j A s M T B 9 J n F 1 b 3 Q 7 L C Z x d W 9 0 O 1 N l Y 3 R p b 2 4 x L 1 B h c n R l I D E v V G l w b y B B b H R l c m F k b y 5 7 Q 2 9 s d W 1 u M T I s M T F 9 J n F 1 b 3 Q 7 L C Z x d W 9 0 O 1 N l Y 3 R p b 2 4 x L 1 B h c n R l I D E v V G l w b y B B b H R l c m F k b y 5 7 Q 2 9 s d W 1 u M T M s M T J 9 J n F 1 b 3 Q 7 L C Z x d W 9 0 O 1 N l Y 3 R p b 2 4 x L 1 B h c n R l I D E v V G l w b y B B b H R l c m F k b y 5 7 M D M y L z I x L D E z f S Z x d W 9 0 O y w m c X V v d D t T Z W N 0 a W 9 u M S 9 Q Y X J 0 Z S A x L 1 R p c G 8 g Q W x 0 Z X J h Z G 8 u e 0 N v b H V t b j E 1 L D E 0 f S Z x d W 9 0 O y w m c X V v d D t T Z W N 0 a W 9 u M S 9 Q Y X J 0 Z S A x L 1 R p c G 8 g Q W x 0 Z X J h Z G 8 u e 0 N v b H V t b j E 2 L D E 1 f S Z x d W 9 0 O y w m c X V v d D t T Z W N 0 a W 9 u M S 9 Q Y X J 0 Z S A x L 1 R p c G 8 g Q W x 0 Z X J h Z G 8 u e z A z M y 8 y M S w x N n 0 m c X V v d D s s J n F 1 b 3 Q 7 U 2 V j d G l v b j E v U G F y d G U g M S 9 U a X B v I E F s d G V y Y W R v L n t D b 2 x 1 b W 4 x O C w x N 3 0 m c X V v d D s s J n F 1 b 3 Q 7 U 2 V j d G l v b j E v U G F y d G U g M S 9 U a X B v I E F s d G V y Y W R v L n t D b 2 x 1 b W 4 x O S w x O H 0 m c X V v d D s s J n F 1 b 3 Q 7 U 2 V j d G l v b j E v U G F y d G U g M S 9 U a X B v I E F s d G V y Y W R v L n s w M z U v M j E s M T l 9 J n F 1 b 3 Q 7 L C Z x d W 9 0 O 1 N l Y 3 R p b 2 4 x L 1 B h c n R l I D E v V G l w b y B B b H R l c m F k b y 5 7 Q 2 9 s d W 1 u M j E s M j B 9 J n F 1 b 3 Q 7 L C Z x d W 9 0 O 1 N l Y 3 R p b 2 4 x L 1 B h c n R l I D E v V G l w b y B B b H R l c m F k b y 5 7 Q 2 9 s d W 1 u M j I s M j F 9 J n F 1 b 3 Q 7 L C Z x d W 9 0 O 1 N l Y 3 R p b 2 4 x L 1 B h c n R l I D E v V G l w b y B B b H R l c m F k b y 5 7 M D Q y L z I x L D I y f S Z x d W 9 0 O y w m c X V v d D t T Z W N 0 a W 9 u M S 9 Q Y X J 0 Z S A x L 1 R p c G 8 g Q W x 0 Z X J h Z G 8 u e 0 N v b H V t b j I 0 L D I z f S Z x d W 9 0 O y w m c X V v d D t T Z W N 0 a W 9 u M S 9 Q Y X J 0 Z S A x L 1 R p c G 8 g Q W x 0 Z X J h Z G 8 u e 0 N v b H V t b j I 1 L D I 0 f S Z x d W 9 0 O y w m c X V v d D t T Z W N 0 a W 9 u M S 9 Q Y X J 0 Z S A x L 1 R p c G 8 g Q W x 0 Z X J h Z G 8 u e z A 0 N S 8 y M S w y N X 0 m c X V v d D s s J n F 1 b 3 Q 7 U 2 V j d G l v b j E v U G F y d G U g M S 9 U a X B v I E F s d G V y Y W R v L n t D b 2 x 1 b W 4 y N y w y N n 0 m c X V v d D s s J n F 1 b 3 Q 7 U 2 V j d G l v b j E v U G F y d G U g M S 9 U a X B v I E F s d G V y Y W R v L n t D b 2 x 1 b W 4 y O C w y N 3 0 m c X V v d D s s J n F 1 b 3 Q 7 U 2 V j d G l v b j E v U G F y d G U g M S 9 U a X B v I E F s d G V y Y W R v L n s w N T E v M j E s M j h 9 J n F 1 b 3 Q 7 L C Z x d W 9 0 O 1 N l Y 3 R p b 2 4 x L 1 B h c n R l I D E v V G l w b y B B b H R l c m F k b y 5 7 Q 2 9 s d W 1 u M z A s M j l 9 J n F 1 b 3 Q 7 L C Z x d W 9 0 O 1 N l Y 3 R p b 2 4 x L 1 B h c n R l I D E v V G l w b y B B b H R l c m F k b y 5 7 Q 2 9 s d W 1 u M z E s M z B 9 J n F 1 b 3 Q 7 L C Z x d W 9 0 O 1 N l Y 3 R p b 2 4 x L 1 B h c n R l I D E v V G l w b y B B b H R l c m F k b y 5 7 M D U z L z I x L D M x f S Z x d W 9 0 O y w m c X V v d D t T Z W N 0 a W 9 u M S 9 Q Y X J 0 Z S A x L 1 R p c G 8 g Q W x 0 Z X J h Z G 8 u e 0 N v b H V t b j M z L D M y f S Z x d W 9 0 O y w m c X V v d D t T Z W N 0 a W 9 u M S 9 Q Y X J 0 Z S A x L 1 R p c G 8 g Q W x 0 Z X J h Z G 8 u e 0 N v b H V t b j M 0 L D M z f S Z x d W 9 0 O y w m c X V v d D t T Z W N 0 a W 9 u M S 9 Q Y X J 0 Z S A x L 1 R p c G 8 g Q W x 0 Z X J h Z G 8 u e z E x M i 8 y M C w z N H 0 m c X V v d D s s J n F 1 b 3 Q 7 U 2 V j d G l v b j E v U G F y d G U g M S 9 U a X B v I E F s d G V y Y W R v L n t D b 2 x 1 b W 4 z N i w z N X 0 m c X V v d D s s J n F 1 b 3 Q 7 U 2 V j d G l v b j E v U G F y d G U g M S 9 U a X B v I E F s d G V y Y W R v L n t D b 2 x 1 b W 4 z N y w z N n 0 m c X V v d D s s J n F 1 b 3 Q 7 U 2 V j d G l v b j E v U G F y d G U g M S 9 U a X B v I E F s d G V y Y W R v L n s x N j I v M j A s M z d 9 J n F 1 b 3 Q 7 L C Z x d W 9 0 O 1 N l Y 3 R p b 2 4 x L 1 B h c n R l I D E v V G l w b y B B b H R l c m F k b y 5 7 Q 2 9 s d W 1 u M z k s M z h 9 J n F 1 b 3 Q 7 L C Z x d W 9 0 O 1 N l Y 3 R p b 2 4 x L 1 B h c n R l I D E v V G l w b y B B b H R l c m F k b y 5 7 Q 2 9 s d W 1 u N D A s M z l 9 J n F 1 b 3 Q 7 L C Z x d W 9 0 O 1 N l Y 3 R p b 2 4 x L 1 B h c n R l I D E v V G l w b y B B b H R l c m F k b y 5 7 M T Y 1 L z I w L D Q w f S Z x d W 9 0 O y w m c X V v d D t T Z W N 0 a W 9 u M S 9 Q Y X J 0 Z S A x L 1 R p c G 8 g Q W x 0 Z X J h Z G 8 u e 0 N v b H V t b j Q y L D Q x f S Z x d W 9 0 O y w m c X V v d D t T Z W N 0 a W 9 u M S 9 Q Y X J 0 Z S A x L 1 R p c G 8 g Q W x 0 Z X J h Z G 8 u e 0 N v b H V t b j Q z L D Q y f S Z x d W 9 0 O y w m c X V v d D t T Z W N 0 a W 9 u M S 9 Q Y X J 0 Z S A x L 1 R p c G 8 g Q W x 0 Z X J h Z G 8 u e z E 4 M y 8 y M C w 0 M 3 0 m c X V v d D s s J n F 1 b 3 Q 7 U 2 V j d G l v b j E v U G F y d G U g M S 9 U a X B v I E F s d G V y Y W R v L n t D b 2 x 1 b W 4 0 N S w 0 N H 0 m c X V v d D s s J n F 1 b 3 Q 7 U 2 V j d G l v b j E v U G F y d G U g M S 9 U a X B v I E F s d G V y Y W R v L n t D b 2 x 1 b W 4 0 N i w 0 N X 0 m c X V v d D s s J n F 1 b 3 Q 7 U 2 V j d G l v b j E v U G F y d G U g M S 9 U a X B v I E F s d G V y Y W R v L n t D b 2 x 1 b W 4 0 N y w 0 N n 0 m c X V v d D t d L C Z x d W 9 0 O 0 N v b H V t b k N v d W 5 0 J n F 1 b 3 Q 7 O j Q 3 L C Z x d W 9 0 O 0 t l e U N v b H V t b k 5 h b W V z J n F 1 b 3 Q 7 O l t d L C Z x d W 9 0 O 0 N v b H V t b k l k Z W 5 0 a X R p Z X M m c X V v d D s 6 W y Z x d W 9 0 O 1 N l Y 3 R p b 2 4 x L 1 B h c n R l I D E v V G l w b y B B b H R l c m F k b y 5 7 Q 2 9 s d W 1 u M S w w f S Z x d W 9 0 O y w m c X V v d D t T Z W N 0 a W 9 u M S 9 Q Y X J 0 Z S A x L 1 R p c G 8 g Q W x 0 Z X J h Z G 8 u e z A x M S 8 y M S w x f S Z x d W 9 0 O y w m c X V v d D t T Z W N 0 a W 9 u M S 9 Q Y X J 0 Z S A x L 1 R p c G 8 g Q W x 0 Z X J h Z G 8 u e 0 N v b H V t b j M s M n 0 m c X V v d D s s J n F 1 b 3 Q 7 U 2 V j d G l v b j E v U G F y d G U g M S 9 U a X B v I E F s d G V y Y W R v L n t D b 2 x 1 b W 4 0 L D N 9 J n F 1 b 3 Q 7 L C Z x d W 9 0 O 1 N l Y 3 R p b 2 4 x L 1 B h c n R l I D E v V G l w b y B B b H R l c m F k b y 5 7 M D E 5 L z I x L D R 9 J n F 1 b 3 Q 7 L C Z x d W 9 0 O 1 N l Y 3 R p b 2 4 x L 1 B h c n R l I D E v V G l w b y B B b H R l c m F k b y 5 7 Q 2 9 s d W 1 u N i w 1 f S Z x d W 9 0 O y w m c X V v d D t T Z W N 0 a W 9 u M S 9 Q Y X J 0 Z S A x L 1 R p c G 8 g Q W x 0 Z X J h Z G 8 u e 0 N v b H V t b j c s N n 0 m c X V v d D s s J n F 1 b 3 Q 7 U 2 V j d G l v b j E v U G F y d G U g M S 9 U a X B v I E F s d G V y Y W R v L n s w M j E v M j E s N 3 0 m c X V v d D s s J n F 1 b 3 Q 7 U 2 V j d G l v b j E v U G F y d G U g M S 9 U a X B v I E F s d G V y Y W R v L n t D b 2 x 1 b W 4 5 L D h 9 J n F 1 b 3 Q 7 L C Z x d W 9 0 O 1 N l Y 3 R p b 2 4 x L 1 B h c n R l I D E v V G l w b y B B b H R l c m F k b y 5 7 Q 2 9 s d W 1 u M T A s O X 0 m c X V v d D s s J n F 1 b 3 Q 7 U 2 V j d G l v b j E v U G F y d G U g M S 9 U a X B v I E F s d G V y Y W R v L n s w M j U v M j A s M T B 9 J n F 1 b 3 Q 7 L C Z x d W 9 0 O 1 N l Y 3 R p b 2 4 x L 1 B h c n R l I D E v V G l w b y B B b H R l c m F k b y 5 7 Q 2 9 s d W 1 u M T I s M T F 9 J n F 1 b 3 Q 7 L C Z x d W 9 0 O 1 N l Y 3 R p b 2 4 x L 1 B h c n R l I D E v V G l w b y B B b H R l c m F k b y 5 7 Q 2 9 s d W 1 u M T M s M T J 9 J n F 1 b 3 Q 7 L C Z x d W 9 0 O 1 N l Y 3 R p b 2 4 x L 1 B h c n R l I D E v V G l w b y B B b H R l c m F k b y 5 7 M D M y L z I x L D E z f S Z x d W 9 0 O y w m c X V v d D t T Z W N 0 a W 9 u M S 9 Q Y X J 0 Z S A x L 1 R p c G 8 g Q W x 0 Z X J h Z G 8 u e 0 N v b H V t b j E 1 L D E 0 f S Z x d W 9 0 O y w m c X V v d D t T Z W N 0 a W 9 u M S 9 Q Y X J 0 Z S A x L 1 R p c G 8 g Q W x 0 Z X J h Z G 8 u e 0 N v b H V t b j E 2 L D E 1 f S Z x d W 9 0 O y w m c X V v d D t T Z W N 0 a W 9 u M S 9 Q Y X J 0 Z S A x L 1 R p c G 8 g Q W x 0 Z X J h Z G 8 u e z A z M y 8 y M S w x N n 0 m c X V v d D s s J n F 1 b 3 Q 7 U 2 V j d G l v b j E v U G F y d G U g M S 9 U a X B v I E F s d G V y Y W R v L n t D b 2 x 1 b W 4 x O C w x N 3 0 m c X V v d D s s J n F 1 b 3 Q 7 U 2 V j d G l v b j E v U G F y d G U g M S 9 U a X B v I E F s d G V y Y W R v L n t D b 2 x 1 b W 4 x O S w x O H 0 m c X V v d D s s J n F 1 b 3 Q 7 U 2 V j d G l v b j E v U G F y d G U g M S 9 U a X B v I E F s d G V y Y W R v L n s w M z U v M j E s M T l 9 J n F 1 b 3 Q 7 L C Z x d W 9 0 O 1 N l Y 3 R p b 2 4 x L 1 B h c n R l I D E v V G l w b y B B b H R l c m F k b y 5 7 Q 2 9 s d W 1 u M j E s M j B 9 J n F 1 b 3 Q 7 L C Z x d W 9 0 O 1 N l Y 3 R p b 2 4 x L 1 B h c n R l I D E v V G l w b y B B b H R l c m F k b y 5 7 Q 2 9 s d W 1 u M j I s M j F 9 J n F 1 b 3 Q 7 L C Z x d W 9 0 O 1 N l Y 3 R p b 2 4 x L 1 B h c n R l I D E v V G l w b y B B b H R l c m F k b y 5 7 M D Q y L z I x L D I y f S Z x d W 9 0 O y w m c X V v d D t T Z W N 0 a W 9 u M S 9 Q Y X J 0 Z S A x L 1 R p c G 8 g Q W x 0 Z X J h Z G 8 u e 0 N v b H V t b j I 0 L D I z f S Z x d W 9 0 O y w m c X V v d D t T Z W N 0 a W 9 u M S 9 Q Y X J 0 Z S A x L 1 R p c G 8 g Q W x 0 Z X J h Z G 8 u e 0 N v b H V t b j I 1 L D I 0 f S Z x d W 9 0 O y w m c X V v d D t T Z W N 0 a W 9 u M S 9 Q Y X J 0 Z S A x L 1 R p c G 8 g Q W x 0 Z X J h Z G 8 u e z A 0 N S 8 y M S w y N X 0 m c X V v d D s s J n F 1 b 3 Q 7 U 2 V j d G l v b j E v U G F y d G U g M S 9 U a X B v I E F s d G V y Y W R v L n t D b 2 x 1 b W 4 y N y w y N n 0 m c X V v d D s s J n F 1 b 3 Q 7 U 2 V j d G l v b j E v U G F y d G U g M S 9 U a X B v I E F s d G V y Y W R v L n t D b 2 x 1 b W 4 y O C w y N 3 0 m c X V v d D s s J n F 1 b 3 Q 7 U 2 V j d G l v b j E v U G F y d G U g M S 9 U a X B v I E F s d G V y Y W R v L n s w N T E v M j E s M j h 9 J n F 1 b 3 Q 7 L C Z x d W 9 0 O 1 N l Y 3 R p b 2 4 x L 1 B h c n R l I D E v V G l w b y B B b H R l c m F k b y 5 7 Q 2 9 s d W 1 u M z A s M j l 9 J n F 1 b 3 Q 7 L C Z x d W 9 0 O 1 N l Y 3 R p b 2 4 x L 1 B h c n R l I D E v V G l w b y B B b H R l c m F k b y 5 7 Q 2 9 s d W 1 u M z E s M z B 9 J n F 1 b 3 Q 7 L C Z x d W 9 0 O 1 N l Y 3 R p b 2 4 x L 1 B h c n R l I D E v V G l w b y B B b H R l c m F k b y 5 7 M D U z L z I x L D M x f S Z x d W 9 0 O y w m c X V v d D t T Z W N 0 a W 9 u M S 9 Q Y X J 0 Z S A x L 1 R p c G 8 g Q W x 0 Z X J h Z G 8 u e 0 N v b H V t b j M z L D M y f S Z x d W 9 0 O y w m c X V v d D t T Z W N 0 a W 9 u M S 9 Q Y X J 0 Z S A x L 1 R p c G 8 g Q W x 0 Z X J h Z G 8 u e 0 N v b H V t b j M 0 L D M z f S Z x d W 9 0 O y w m c X V v d D t T Z W N 0 a W 9 u M S 9 Q Y X J 0 Z S A x L 1 R p c G 8 g Q W x 0 Z X J h Z G 8 u e z E x M i 8 y M C w z N H 0 m c X V v d D s s J n F 1 b 3 Q 7 U 2 V j d G l v b j E v U G F y d G U g M S 9 U a X B v I E F s d G V y Y W R v L n t D b 2 x 1 b W 4 z N i w z N X 0 m c X V v d D s s J n F 1 b 3 Q 7 U 2 V j d G l v b j E v U G F y d G U g M S 9 U a X B v I E F s d G V y Y W R v L n t D b 2 x 1 b W 4 z N y w z N n 0 m c X V v d D s s J n F 1 b 3 Q 7 U 2 V j d G l v b j E v U G F y d G U g M S 9 U a X B v I E F s d G V y Y W R v L n s x N j I v M j A s M z d 9 J n F 1 b 3 Q 7 L C Z x d W 9 0 O 1 N l Y 3 R p b 2 4 x L 1 B h c n R l I D E v V G l w b y B B b H R l c m F k b y 5 7 Q 2 9 s d W 1 u M z k s M z h 9 J n F 1 b 3 Q 7 L C Z x d W 9 0 O 1 N l Y 3 R p b 2 4 x L 1 B h c n R l I D E v V G l w b y B B b H R l c m F k b y 5 7 Q 2 9 s d W 1 u N D A s M z l 9 J n F 1 b 3 Q 7 L C Z x d W 9 0 O 1 N l Y 3 R p b 2 4 x L 1 B h c n R l I D E v V G l w b y B B b H R l c m F k b y 5 7 M T Y 1 L z I w L D Q w f S Z x d W 9 0 O y w m c X V v d D t T Z W N 0 a W 9 u M S 9 Q Y X J 0 Z S A x L 1 R p c G 8 g Q W x 0 Z X J h Z G 8 u e 0 N v b H V t b j Q y L D Q x f S Z x d W 9 0 O y w m c X V v d D t T Z W N 0 a W 9 u M S 9 Q Y X J 0 Z S A x L 1 R p c G 8 g Q W x 0 Z X J h Z G 8 u e 0 N v b H V t b j Q z L D Q y f S Z x d W 9 0 O y w m c X V v d D t T Z W N 0 a W 9 u M S 9 Q Y X J 0 Z S A x L 1 R p c G 8 g Q W x 0 Z X J h Z G 8 u e z E 4 M y 8 y M C w 0 M 3 0 m c X V v d D s s J n F 1 b 3 Q 7 U 2 V j d G l v b j E v U G F y d G U g M S 9 U a X B v I E F s d G V y Y W R v L n t D b 2 x 1 b W 4 0 N S w 0 N H 0 m c X V v d D s s J n F 1 b 3 Q 7 U 2 V j d G l v b j E v U G F y d G U g M S 9 U a X B v I E F s d G V y Y W R v L n t D b 2 x 1 b W 4 0 N i w 0 N X 0 m c X V v d D s s J n F 1 b 3 Q 7 U 2 V j d G l v b j E v U G F y d G U g M S 9 U a X B v I E F s d G V y Y W R v L n t D b 2 x 1 b W 4 0 N y w 0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c n R l J T I w M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n R l J T I w M S 9 Q Y X J 0 Z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n R l J T I w M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0 Z S U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y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M y 0 y M l Q y M D o 0 M j o z N S 4 3 O D E z M T M x W i I g L z 4 8 R W 5 0 c n k g V H l w Z T 0 i R m l s b E N v b H V t b l R 5 c G V z I i B W Y W x 1 Z T 0 i c 0 J n Q U F B Q U F B Q U F B Q U F B Q U F B Q U F B Q U F B Q U F B Q U F B Q U F B Q U F B Q U F B Q U F B Q U F B Q U F B Q U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Q 2 9 s d W 1 u M z c m c X V v d D s s J n F 1 b 3 Q 7 Q 2 9 s d W 1 u M z g m c X V v d D s s J n F 1 b 3 Q 7 Q 2 9 s d W 1 u M z k m c X V v d D s s J n F 1 b 3 Q 7 Q 2 9 s d W 1 u N D A m c X V v d D s s J n F 1 b 3 Q 7 Q 2 9 s d W 1 u N D E m c X V v d D s s J n F 1 b 3 Q 7 Q 2 9 s d W 1 u N D I m c X V v d D s s J n F 1 b 3 Q 7 Q 2 9 s d W 1 u N D M m c X V v d D s s J n F 1 b 3 Q 7 Q 2 9 s d W 1 u N D Q m c X V v d D s s J n F 1 b 3 Q 7 Q 2 9 s d W 1 u N D U m c X V v d D s s J n F 1 b 3 Q 7 Q 2 9 s d W 1 u N D Y m c X V v d D s s J n F 1 b 3 Q 7 Q 2 9 s d W 1 u N D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0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y d G U g M i 9 U a X B v I E F s d G V y Y W R v L n t D b 2 x 1 b W 4 x L D B 9 J n F 1 b 3 Q 7 L C Z x d W 9 0 O 1 N l Y 3 R p b 2 4 x L 1 B h c n R l I D I v V G l w b y B B b H R l c m F k b y 5 7 Q 2 9 s d W 1 u M i w x f S Z x d W 9 0 O y w m c X V v d D t T Z W N 0 a W 9 u M S 9 Q Y X J 0 Z S A y L 1 R p c G 8 g Q W x 0 Z X J h Z G 8 u e 0 N v b H V t b j M s M n 0 m c X V v d D s s J n F 1 b 3 Q 7 U 2 V j d G l v b j E v U G F y d G U g M i 9 U a X B v I E F s d G V y Y W R v L n t D b 2 x 1 b W 4 0 L D N 9 J n F 1 b 3 Q 7 L C Z x d W 9 0 O 1 N l Y 3 R p b 2 4 x L 1 B h c n R l I D I v V G l w b y B B b H R l c m F k b y 5 7 Q 2 9 s d W 1 u N S w 0 f S Z x d W 9 0 O y w m c X V v d D t T Z W N 0 a W 9 u M S 9 Q Y X J 0 Z S A y L 1 R p c G 8 g Q W x 0 Z X J h Z G 8 u e 0 N v b H V t b j Y s N X 0 m c X V v d D s s J n F 1 b 3 Q 7 U 2 V j d G l v b j E v U G F y d G U g M i 9 U a X B v I E F s d G V y Y W R v L n t D b 2 x 1 b W 4 3 L D Z 9 J n F 1 b 3 Q 7 L C Z x d W 9 0 O 1 N l Y 3 R p b 2 4 x L 1 B h c n R l I D I v V G l w b y B B b H R l c m F k b y 5 7 Q 2 9 s d W 1 u O C w 3 f S Z x d W 9 0 O y w m c X V v d D t T Z W N 0 a W 9 u M S 9 Q Y X J 0 Z S A y L 1 R p c G 8 g Q W x 0 Z X J h Z G 8 u e 0 N v b H V t b j k s O H 0 m c X V v d D s s J n F 1 b 3 Q 7 U 2 V j d G l v b j E v U G F y d G U g M i 9 U a X B v I E F s d G V y Y W R v L n t D b 2 x 1 b W 4 x M C w 5 f S Z x d W 9 0 O y w m c X V v d D t T Z W N 0 a W 9 u M S 9 Q Y X J 0 Z S A y L 1 R p c G 8 g Q W x 0 Z X J h Z G 8 u e 0 N v b H V t b j E x L D E w f S Z x d W 9 0 O y w m c X V v d D t T Z W N 0 a W 9 u M S 9 Q Y X J 0 Z S A y L 1 R p c G 8 g Q W x 0 Z X J h Z G 8 u e 0 N v b H V t b j E y L D E x f S Z x d W 9 0 O y w m c X V v d D t T Z W N 0 a W 9 u M S 9 Q Y X J 0 Z S A y L 1 R p c G 8 g Q W x 0 Z X J h Z G 8 u e 0 N v b H V t b j E z L D E y f S Z x d W 9 0 O y w m c X V v d D t T Z W N 0 a W 9 u M S 9 Q Y X J 0 Z S A y L 1 R p c G 8 g Q W x 0 Z X J h Z G 8 u e 0 N v b H V t b j E 0 L D E z f S Z x d W 9 0 O y w m c X V v d D t T Z W N 0 a W 9 u M S 9 Q Y X J 0 Z S A y L 1 R p c G 8 g Q W x 0 Z X J h Z G 8 u e 0 N v b H V t b j E 1 L D E 0 f S Z x d W 9 0 O y w m c X V v d D t T Z W N 0 a W 9 u M S 9 Q Y X J 0 Z S A y L 1 R p c G 8 g Q W x 0 Z X J h Z G 8 u e 0 N v b H V t b j E 2 L D E 1 f S Z x d W 9 0 O y w m c X V v d D t T Z W N 0 a W 9 u M S 9 Q Y X J 0 Z S A y L 1 R p c G 8 g Q W x 0 Z X J h Z G 8 u e 0 N v b H V t b j E 3 L D E 2 f S Z x d W 9 0 O y w m c X V v d D t T Z W N 0 a W 9 u M S 9 Q Y X J 0 Z S A y L 1 R p c G 8 g Q W x 0 Z X J h Z G 8 u e 0 N v b H V t b j E 4 L D E 3 f S Z x d W 9 0 O y w m c X V v d D t T Z W N 0 a W 9 u M S 9 Q Y X J 0 Z S A y L 1 R p c G 8 g Q W x 0 Z X J h Z G 8 u e 0 N v b H V t b j E 5 L D E 4 f S Z x d W 9 0 O y w m c X V v d D t T Z W N 0 a W 9 u M S 9 Q Y X J 0 Z S A y L 1 R p c G 8 g Q W x 0 Z X J h Z G 8 u e 0 N v b H V t b j I w L D E 5 f S Z x d W 9 0 O y w m c X V v d D t T Z W N 0 a W 9 u M S 9 Q Y X J 0 Z S A y L 1 R p c G 8 g Q W x 0 Z X J h Z G 8 u e 0 N v b H V t b j I x L D I w f S Z x d W 9 0 O y w m c X V v d D t T Z W N 0 a W 9 u M S 9 Q Y X J 0 Z S A y L 1 R p c G 8 g Q W x 0 Z X J h Z G 8 u e 0 N v b H V t b j I y L D I x f S Z x d W 9 0 O y w m c X V v d D t T Z W N 0 a W 9 u M S 9 Q Y X J 0 Z S A y L 1 R p c G 8 g Q W x 0 Z X J h Z G 8 u e 0 N v b H V t b j I z L D I y f S Z x d W 9 0 O y w m c X V v d D t T Z W N 0 a W 9 u M S 9 Q Y X J 0 Z S A y L 1 R p c G 8 g Q W x 0 Z X J h Z G 8 u e 0 N v b H V t b j I 0 L D I z f S Z x d W 9 0 O y w m c X V v d D t T Z W N 0 a W 9 u M S 9 Q Y X J 0 Z S A y L 1 R p c G 8 g Q W x 0 Z X J h Z G 8 u e 0 N v b H V t b j I 1 L D I 0 f S Z x d W 9 0 O y w m c X V v d D t T Z W N 0 a W 9 u M S 9 Q Y X J 0 Z S A y L 1 R p c G 8 g Q W x 0 Z X J h Z G 8 u e 0 N v b H V t b j I 2 L D I 1 f S Z x d W 9 0 O y w m c X V v d D t T Z W N 0 a W 9 u M S 9 Q Y X J 0 Z S A y L 1 R p c G 8 g Q W x 0 Z X J h Z G 8 u e 0 N v b H V t b j I 3 L D I 2 f S Z x d W 9 0 O y w m c X V v d D t T Z W N 0 a W 9 u M S 9 Q Y X J 0 Z S A y L 1 R p c G 8 g Q W x 0 Z X J h Z G 8 u e 0 N v b H V t b j I 4 L D I 3 f S Z x d W 9 0 O y w m c X V v d D t T Z W N 0 a W 9 u M S 9 Q Y X J 0 Z S A y L 1 R p c G 8 g Q W x 0 Z X J h Z G 8 u e 0 N v b H V t b j I 5 L D I 4 f S Z x d W 9 0 O y w m c X V v d D t T Z W N 0 a W 9 u M S 9 Q Y X J 0 Z S A y L 1 R p c G 8 g Q W x 0 Z X J h Z G 8 u e 0 N v b H V t b j M w L D I 5 f S Z x d W 9 0 O y w m c X V v d D t T Z W N 0 a W 9 u M S 9 Q Y X J 0 Z S A y L 1 R p c G 8 g Q W x 0 Z X J h Z G 8 u e 0 N v b H V t b j M x L D M w f S Z x d W 9 0 O y w m c X V v d D t T Z W N 0 a W 9 u M S 9 Q Y X J 0 Z S A y L 1 R p c G 8 g Q W x 0 Z X J h Z G 8 u e 0 N v b H V t b j M y L D M x f S Z x d W 9 0 O y w m c X V v d D t T Z W N 0 a W 9 u M S 9 Q Y X J 0 Z S A y L 1 R p c G 8 g Q W x 0 Z X J h Z G 8 u e 0 N v b H V t b j M z L D M y f S Z x d W 9 0 O y w m c X V v d D t T Z W N 0 a W 9 u M S 9 Q Y X J 0 Z S A y L 1 R p c G 8 g Q W x 0 Z X J h Z G 8 u e 0 N v b H V t b j M 0 L D M z f S Z x d W 9 0 O y w m c X V v d D t T Z W N 0 a W 9 u M S 9 Q Y X J 0 Z S A y L 1 R p c G 8 g Q W x 0 Z X J h Z G 8 u e 0 N v b H V t b j M 1 L D M 0 f S Z x d W 9 0 O y w m c X V v d D t T Z W N 0 a W 9 u M S 9 Q Y X J 0 Z S A y L 1 R p c G 8 g Q W x 0 Z X J h Z G 8 u e 0 N v b H V t b j M 2 L D M 1 f S Z x d W 9 0 O y w m c X V v d D t T Z W N 0 a W 9 u M S 9 Q Y X J 0 Z S A y L 1 R p c G 8 g Q W x 0 Z X J h Z G 8 u e 0 N v b H V t b j M 3 L D M 2 f S Z x d W 9 0 O y w m c X V v d D t T Z W N 0 a W 9 u M S 9 Q Y X J 0 Z S A y L 1 R p c G 8 g Q W x 0 Z X J h Z G 8 u e 0 N v b H V t b j M 4 L D M 3 f S Z x d W 9 0 O y w m c X V v d D t T Z W N 0 a W 9 u M S 9 Q Y X J 0 Z S A y L 1 R p c G 8 g Q W x 0 Z X J h Z G 8 u e 0 N v b H V t b j M 5 L D M 4 f S Z x d W 9 0 O y w m c X V v d D t T Z W N 0 a W 9 u M S 9 Q Y X J 0 Z S A y L 1 R p c G 8 g Q W x 0 Z X J h Z G 8 u e 0 N v b H V t b j Q w L D M 5 f S Z x d W 9 0 O y w m c X V v d D t T Z W N 0 a W 9 u M S 9 Q Y X J 0 Z S A y L 1 R p c G 8 g Q W x 0 Z X J h Z G 8 u e 0 N v b H V t b j Q x L D Q w f S Z x d W 9 0 O y w m c X V v d D t T Z W N 0 a W 9 u M S 9 Q Y X J 0 Z S A y L 1 R p c G 8 g Q W x 0 Z X J h Z G 8 u e 0 N v b H V t b j Q y L D Q x f S Z x d W 9 0 O y w m c X V v d D t T Z W N 0 a W 9 u M S 9 Q Y X J 0 Z S A y L 1 R p c G 8 g Q W x 0 Z X J h Z G 8 u e 0 N v b H V t b j Q z L D Q y f S Z x d W 9 0 O y w m c X V v d D t T Z W N 0 a W 9 u M S 9 Q Y X J 0 Z S A y L 1 R p c G 8 g Q W x 0 Z X J h Z G 8 u e 0 N v b H V t b j Q 0 L D Q z f S Z x d W 9 0 O y w m c X V v d D t T Z W N 0 a W 9 u M S 9 Q Y X J 0 Z S A y L 1 R p c G 8 g Q W x 0 Z X J h Z G 8 u e 0 N v b H V t b j Q 1 L D Q 0 f S Z x d W 9 0 O y w m c X V v d D t T Z W N 0 a W 9 u M S 9 Q Y X J 0 Z S A y L 1 R p c G 8 g Q W x 0 Z X J h Z G 8 u e 0 N v b H V t b j Q 2 L D Q 1 f S Z x d W 9 0 O y w m c X V v d D t T Z W N 0 a W 9 u M S 9 Q Y X J 0 Z S A y L 1 R p c G 8 g Q W x 0 Z X J h Z G 8 u e 0 N v b H V t b j Q 3 L D Q 2 f S Z x d W 9 0 O 1 0 s J n F 1 b 3 Q 7 Q 2 9 s d W 1 u Q 2 9 1 b n Q m c X V v d D s 6 N D c s J n F 1 b 3 Q 7 S 2 V 5 Q 2 9 s d W 1 u T m F t Z X M m c X V v d D s 6 W 1 0 s J n F 1 b 3 Q 7 Q 2 9 s d W 1 u S W R l b n R p d G l l c y Z x d W 9 0 O z p b J n F 1 b 3 Q 7 U 2 V j d G l v b j E v U G F y d G U g M i 9 U a X B v I E F s d G V y Y W R v L n t D b 2 x 1 b W 4 x L D B 9 J n F 1 b 3 Q 7 L C Z x d W 9 0 O 1 N l Y 3 R p b 2 4 x L 1 B h c n R l I D I v V G l w b y B B b H R l c m F k b y 5 7 Q 2 9 s d W 1 u M i w x f S Z x d W 9 0 O y w m c X V v d D t T Z W N 0 a W 9 u M S 9 Q Y X J 0 Z S A y L 1 R p c G 8 g Q W x 0 Z X J h Z G 8 u e 0 N v b H V t b j M s M n 0 m c X V v d D s s J n F 1 b 3 Q 7 U 2 V j d G l v b j E v U G F y d G U g M i 9 U a X B v I E F s d G V y Y W R v L n t D b 2 x 1 b W 4 0 L D N 9 J n F 1 b 3 Q 7 L C Z x d W 9 0 O 1 N l Y 3 R p b 2 4 x L 1 B h c n R l I D I v V G l w b y B B b H R l c m F k b y 5 7 Q 2 9 s d W 1 u N S w 0 f S Z x d W 9 0 O y w m c X V v d D t T Z W N 0 a W 9 u M S 9 Q Y X J 0 Z S A y L 1 R p c G 8 g Q W x 0 Z X J h Z G 8 u e 0 N v b H V t b j Y s N X 0 m c X V v d D s s J n F 1 b 3 Q 7 U 2 V j d G l v b j E v U G F y d G U g M i 9 U a X B v I E F s d G V y Y W R v L n t D b 2 x 1 b W 4 3 L D Z 9 J n F 1 b 3 Q 7 L C Z x d W 9 0 O 1 N l Y 3 R p b 2 4 x L 1 B h c n R l I D I v V G l w b y B B b H R l c m F k b y 5 7 Q 2 9 s d W 1 u O C w 3 f S Z x d W 9 0 O y w m c X V v d D t T Z W N 0 a W 9 u M S 9 Q Y X J 0 Z S A y L 1 R p c G 8 g Q W x 0 Z X J h Z G 8 u e 0 N v b H V t b j k s O H 0 m c X V v d D s s J n F 1 b 3 Q 7 U 2 V j d G l v b j E v U G F y d G U g M i 9 U a X B v I E F s d G V y Y W R v L n t D b 2 x 1 b W 4 x M C w 5 f S Z x d W 9 0 O y w m c X V v d D t T Z W N 0 a W 9 u M S 9 Q Y X J 0 Z S A y L 1 R p c G 8 g Q W x 0 Z X J h Z G 8 u e 0 N v b H V t b j E x L D E w f S Z x d W 9 0 O y w m c X V v d D t T Z W N 0 a W 9 u M S 9 Q Y X J 0 Z S A y L 1 R p c G 8 g Q W x 0 Z X J h Z G 8 u e 0 N v b H V t b j E y L D E x f S Z x d W 9 0 O y w m c X V v d D t T Z W N 0 a W 9 u M S 9 Q Y X J 0 Z S A y L 1 R p c G 8 g Q W x 0 Z X J h Z G 8 u e 0 N v b H V t b j E z L D E y f S Z x d W 9 0 O y w m c X V v d D t T Z W N 0 a W 9 u M S 9 Q Y X J 0 Z S A y L 1 R p c G 8 g Q W x 0 Z X J h Z G 8 u e 0 N v b H V t b j E 0 L D E z f S Z x d W 9 0 O y w m c X V v d D t T Z W N 0 a W 9 u M S 9 Q Y X J 0 Z S A y L 1 R p c G 8 g Q W x 0 Z X J h Z G 8 u e 0 N v b H V t b j E 1 L D E 0 f S Z x d W 9 0 O y w m c X V v d D t T Z W N 0 a W 9 u M S 9 Q Y X J 0 Z S A y L 1 R p c G 8 g Q W x 0 Z X J h Z G 8 u e 0 N v b H V t b j E 2 L D E 1 f S Z x d W 9 0 O y w m c X V v d D t T Z W N 0 a W 9 u M S 9 Q Y X J 0 Z S A y L 1 R p c G 8 g Q W x 0 Z X J h Z G 8 u e 0 N v b H V t b j E 3 L D E 2 f S Z x d W 9 0 O y w m c X V v d D t T Z W N 0 a W 9 u M S 9 Q Y X J 0 Z S A y L 1 R p c G 8 g Q W x 0 Z X J h Z G 8 u e 0 N v b H V t b j E 4 L D E 3 f S Z x d W 9 0 O y w m c X V v d D t T Z W N 0 a W 9 u M S 9 Q Y X J 0 Z S A y L 1 R p c G 8 g Q W x 0 Z X J h Z G 8 u e 0 N v b H V t b j E 5 L D E 4 f S Z x d W 9 0 O y w m c X V v d D t T Z W N 0 a W 9 u M S 9 Q Y X J 0 Z S A y L 1 R p c G 8 g Q W x 0 Z X J h Z G 8 u e 0 N v b H V t b j I w L D E 5 f S Z x d W 9 0 O y w m c X V v d D t T Z W N 0 a W 9 u M S 9 Q Y X J 0 Z S A y L 1 R p c G 8 g Q W x 0 Z X J h Z G 8 u e 0 N v b H V t b j I x L D I w f S Z x d W 9 0 O y w m c X V v d D t T Z W N 0 a W 9 u M S 9 Q Y X J 0 Z S A y L 1 R p c G 8 g Q W x 0 Z X J h Z G 8 u e 0 N v b H V t b j I y L D I x f S Z x d W 9 0 O y w m c X V v d D t T Z W N 0 a W 9 u M S 9 Q Y X J 0 Z S A y L 1 R p c G 8 g Q W x 0 Z X J h Z G 8 u e 0 N v b H V t b j I z L D I y f S Z x d W 9 0 O y w m c X V v d D t T Z W N 0 a W 9 u M S 9 Q Y X J 0 Z S A y L 1 R p c G 8 g Q W x 0 Z X J h Z G 8 u e 0 N v b H V t b j I 0 L D I z f S Z x d W 9 0 O y w m c X V v d D t T Z W N 0 a W 9 u M S 9 Q Y X J 0 Z S A y L 1 R p c G 8 g Q W x 0 Z X J h Z G 8 u e 0 N v b H V t b j I 1 L D I 0 f S Z x d W 9 0 O y w m c X V v d D t T Z W N 0 a W 9 u M S 9 Q Y X J 0 Z S A y L 1 R p c G 8 g Q W x 0 Z X J h Z G 8 u e 0 N v b H V t b j I 2 L D I 1 f S Z x d W 9 0 O y w m c X V v d D t T Z W N 0 a W 9 u M S 9 Q Y X J 0 Z S A y L 1 R p c G 8 g Q W x 0 Z X J h Z G 8 u e 0 N v b H V t b j I 3 L D I 2 f S Z x d W 9 0 O y w m c X V v d D t T Z W N 0 a W 9 u M S 9 Q Y X J 0 Z S A y L 1 R p c G 8 g Q W x 0 Z X J h Z G 8 u e 0 N v b H V t b j I 4 L D I 3 f S Z x d W 9 0 O y w m c X V v d D t T Z W N 0 a W 9 u M S 9 Q Y X J 0 Z S A y L 1 R p c G 8 g Q W x 0 Z X J h Z G 8 u e 0 N v b H V t b j I 5 L D I 4 f S Z x d W 9 0 O y w m c X V v d D t T Z W N 0 a W 9 u M S 9 Q Y X J 0 Z S A y L 1 R p c G 8 g Q W x 0 Z X J h Z G 8 u e 0 N v b H V t b j M w L D I 5 f S Z x d W 9 0 O y w m c X V v d D t T Z W N 0 a W 9 u M S 9 Q Y X J 0 Z S A y L 1 R p c G 8 g Q W x 0 Z X J h Z G 8 u e 0 N v b H V t b j M x L D M w f S Z x d W 9 0 O y w m c X V v d D t T Z W N 0 a W 9 u M S 9 Q Y X J 0 Z S A y L 1 R p c G 8 g Q W x 0 Z X J h Z G 8 u e 0 N v b H V t b j M y L D M x f S Z x d W 9 0 O y w m c X V v d D t T Z W N 0 a W 9 u M S 9 Q Y X J 0 Z S A y L 1 R p c G 8 g Q W x 0 Z X J h Z G 8 u e 0 N v b H V t b j M z L D M y f S Z x d W 9 0 O y w m c X V v d D t T Z W N 0 a W 9 u M S 9 Q Y X J 0 Z S A y L 1 R p c G 8 g Q W x 0 Z X J h Z G 8 u e 0 N v b H V t b j M 0 L D M z f S Z x d W 9 0 O y w m c X V v d D t T Z W N 0 a W 9 u M S 9 Q Y X J 0 Z S A y L 1 R p c G 8 g Q W x 0 Z X J h Z G 8 u e 0 N v b H V t b j M 1 L D M 0 f S Z x d W 9 0 O y w m c X V v d D t T Z W N 0 a W 9 u M S 9 Q Y X J 0 Z S A y L 1 R p c G 8 g Q W x 0 Z X J h Z G 8 u e 0 N v b H V t b j M 2 L D M 1 f S Z x d W 9 0 O y w m c X V v d D t T Z W N 0 a W 9 u M S 9 Q Y X J 0 Z S A y L 1 R p c G 8 g Q W x 0 Z X J h Z G 8 u e 0 N v b H V t b j M 3 L D M 2 f S Z x d W 9 0 O y w m c X V v d D t T Z W N 0 a W 9 u M S 9 Q Y X J 0 Z S A y L 1 R p c G 8 g Q W x 0 Z X J h Z G 8 u e 0 N v b H V t b j M 4 L D M 3 f S Z x d W 9 0 O y w m c X V v d D t T Z W N 0 a W 9 u M S 9 Q Y X J 0 Z S A y L 1 R p c G 8 g Q W x 0 Z X J h Z G 8 u e 0 N v b H V t b j M 5 L D M 4 f S Z x d W 9 0 O y w m c X V v d D t T Z W N 0 a W 9 u M S 9 Q Y X J 0 Z S A y L 1 R p c G 8 g Q W x 0 Z X J h Z G 8 u e 0 N v b H V t b j Q w L D M 5 f S Z x d W 9 0 O y w m c X V v d D t T Z W N 0 a W 9 u M S 9 Q Y X J 0 Z S A y L 1 R p c G 8 g Q W x 0 Z X J h Z G 8 u e 0 N v b H V t b j Q x L D Q w f S Z x d W 9 0 O y w m c X V v d D t T Z W N 0 a W 9 u M S 9 Q Y X J 0 Z S A y L 1 R p c G 8 g Q W x 0 Z X J h Z G 8 u e 0 N v b H V t b j Q y L D Q x f S Z x d W 9 0 O y w m c X V v d D t T Z W N 0 a W 9 u M S 9 Q Y X J 0 Z S A y L 1 R p c G 8 g Q W x 0 Z X J h Z G 8 u e 0 N v b H V t b j Q z L D Q y f S Z x d W 9 0 O y w m c X V v d D t T Z W N 0 a W 9 u M S 9 Q Y X J 0 Z S A y L 1 R p c G 8 g Q W x 0 Z X J h Z G 8 u e 0 N v b H V t b j Q 0 L D Q z f S Z x d W 9 0 O y w m c X V v d D t T Z W N 0 a W 9 u M S 9 Q Y X J 0 Z S A y L 1 R p c G 8 g Q W x 0 Z X J h Z G 8 u e 0 N v b H V t b j Q 1 L D Q 0 f S Z x d W 9 0 O y w m c X V v d D t T Z W N 0 a W 9 u M S 9 Q Y X J 0 Z S A y L 1 R p c G 8 g Q W x 0 Z X J h Z G 8 u e 0 N v b H V t b j Q 2 L D Q 1 f S Z x d W 9 0 O y w m c X V v d D t T Z W N 0 a W 9 u M S 9 Q Y X J 0 Z S A y L 1 R p c G 8 g Q W x 0 Z X J h Z G 8 u e 0 N v b H V t b j Q 3 L D Q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y d G U l M j A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d G U l M j A y L 1 B h c n R l J T I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c n R l J T I w M i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l c P 9 z c t e U i y w e h W p 6 q k p A A A A A A C A A A A A A A Q Z g A A A A E A A C A A A A D x / 9 + C 2 r t p b q d O g c M W s P 3 f i s a h 1 S g L M e G p 5 / W 3 p V 3 e m A A A A A A O g A A A A A I A A C A A A A D N g j K I 6 t 1 T K B 9 A 4 e p W b b i u T U L B d h g 0 9 E z i g + W c Z A Z g / l A A A A C N 0 0 T e Q C b v A Y c 0 W E s B Y F S N + 5 R H g P d w Y H N w 9 b 7 l r B X J 3 o 8 6 7 K y n p 7 x J F f j E 9 z C D H k 2 n X z v 5 e R N L 3 q Y 7 B B c G b 0 P v d 4 4 H b h c F i u 9 H q Y b L S U T j b U A A A A C s F C 3 t X h a M 3 q U 5 C v N V p L h G E Y Q n R O Y K v s v 5 x v n O f U r D e j K 8 B E N v + H P s f V W f a h v u V D X g K p R S W E z O E 0 N Q y x K m n L Q X < / D a t a M a s h u p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 2 0 2 1 - 0 3 - 2 5 T 1 7 : 3 1 : 3 3 . 8 1 6 7 6 8 - 0 3 : 0 0 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C l i e n t W i n d o w X M L " > < C u s t o m C o n t e n t > < ! [ C D A T A [ P a r t e   1 _ b 3 0 6 b a f 1 - 1 9 6 a - 4 7 f c - 9 a a e - 6 a e e e 7 f a 7 1 a 8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 P a r t e  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 P a r t e  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 C o l u m n s \ 0 1 9 / 2 1 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 C o l u m n s \ 0 2 1 / 2 1 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 C o l u m n s \ 0 2 5 / 2 0 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 C o l u m n s \ 0 3 2 / 2 1 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 C o l u m n s \ 0 3 3 / 2 1 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 C o l u m n s \ 0 3 5 / 2 1 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 C o l u m n s \ 0 4 2 / 2 1 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 C o l u m n s \ 0 4 5 / 2 1 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 C o l u m n s \ 0 5 1 / 2 1 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 C o l u m n s \ 0 5 3 / 2 1 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 C o l u m n s \ 1 1 2 / 2 0 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 C o l u m n s \ 1 6 2 / 2 0 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 C o l u m n s \ 1 6 5 / 2 0 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 C o l u m n s \ 1 8 3 / 2 0 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P a r t e   1 _ b 3 0 6 b a f 1 - 1 9 6 a - 4 7 f c - 9 a a e - 6 a e e e 7 f a 7 1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 C o l u m n 1 < / s t r i n g > < / k e y > < v a l u e > < i n t > 9 1 < / i n t > < / v a l u e > < / i t e m > < i t e m > < k e y > < s t r i n g > 0 1 1 / 2 1 < / s t r i n g > < / k e y > < v a l u e > < i n t > 7 7 < / i n t > < / v a l u e > < / i t e m > < i t e m > < k e y > < s t r i n g > C o l u m n 3 < / s t r i n g > < / k e y > < v a l u e > < i n t > 9 1 < / i n t > < / v a l u e > < / i t e m > < i t e m > < k e y > < s t r i n g > C o l u m n 4 < / s t r i n g > < / k e y > < v a l u e > < i n t > 9 1 < / i n t > < / v a l u e > < / i t e m > < i t e m > < k e y > < s t r i n g > 0 1 9 / 2 1 < / s t r i n g > < / k e y > < v a l u e > < i n t > 7 7 < / i n t > < / v a l u e > < / i t e m > < i t e m > < k e y > < s t r i n g > C o l u m n 6 < / s t r i n g > < / k e y > < v a l u e > < i n t > 9 1 < / i n t > < / v a l u e > < / i t e m > < i t e m > < k e y > < s t r i n g > C o l u m n 7 < / s t r i n g > < / k e y > < v a l u e > < i n t > 9 1 < / i n t > < / v a l u e > < / i t e m > < i t e m > < k e y > < s t r i n g > 0 2 1 / 2 1 < / s t r i n g > < / k e y > < v a l u e > < i n t > 7 7 < / i n t > < / v a l u e > < / i t e m > < i t e m > < k e y > < s t r i n g > C o l u m n 9 < / s t r i n g > < / k e y > < v a l u e > < i n t > 9 1 < / i n t > < / v a l u e > < / i t e m > < i t e m > < k e y > < s t r i n g > C o l u m n 1 0 < / s t r i n g > < / k e y > < v a l u e > < i n t > 9 8 < / i n t > < / v a l u e > < / i t e m > < i t e m > < k e y > < s t r i n g > 0 2 5 / 2 0 < / s t r i n g > < / k e y > < v a l u e > < i n t > 7 7 < / i n t > < / v a l u e > < / i t e m > < i t e m > < k e y > < s t r i n g > C o l u m n 1 2 < / s t r i n g > < / k e y > < v a l u e > < i n t > 9 8 < / i n t > < / v a l u e > < / i t e m > < i t e m > < k e y > < s t r i n g > C o l u m n 1 3 < / s t r i n g > < / k e y > < v a l u e > < i n t > 9 8 < / i n t > < / v a l u e > < / i t e m > < i t e m > < k e y > < s t r i n g > 0 3 2 / 2 1 < / s t r i n g > < / k e y > < v a l u e > < i n t > 7 7 < / i n t > < / v a l u e > < / i t e m > < i t e m > < k e y > < s t r i n g > C o l u m n 1 5 < / s t r i n g > < / k e y > < v a l u e > < i n t > 9 8 < / i n t > < / v a l u e > < / i t e m > < i t e m > < k e y > < s t r i n g > C o l u m n 1 6 < / s t r i n g > < / k e y > < v a l u e > < i n t > 9 8 < / i n t > < / v a l u e > < / i t e m > < i t e m > < k e y > < s t r i n g > 0 3 3 / 2 1 < / s t r i n g > < / k e y > < v a l u e > < i n t > 7 7 < / i n t > < / v a l u e > < / i t e m > < i t e m > < k e y > < s t r i n g > C o l u m n 1 8 < / s t r i n g > < / k e y > < v a l u e > < i n t > 9 8 < / i n t > < / v a l u e > < / i t e m > < i t e m > < k e y > < s t r i n g > C o l u m n 1 9 < / s t r i n g > < / k e y > < v a l u e > < i n t > 9 8 < / i n t > < / v a l u e > < / i t e m > < i t e m > < k e y > < s t r i n g > 0 3 5 / 2 1 < / s t r i n g > < / k e y > < v a l u e > < i n t > 7 7 < / i n t > < / v a l u e > < / i t e m > < i t e m > < k e y > < s t r i n g > C o l u m n 2 1 < / s t r i n g > < / k e y > < v a l u e > < i n t > 9 8 < / i n t > < / v a l u e > < / i t e m > < i t e m > < k e y > < s t r i n g > C o l u m n 2 2 < / s t r i n g > < / k e y > < v a l u e > < i n t > 9 8 < / i n t > < / v a l u e > < / i t e m > < i t e m > < k e y > < s t r i n g > 0 4 2 / 2 1 < / s t r i n g > < / k e y > < v a l u e > < i n t > 7 7 < / i n t > < / v a l u e > < / i t e m > < i t e m > < k e y > < s t r i n g > C o l u m n 2 4 < / s t r i n g > < / k e y > < v a l u e > < i n t > 9 8 < / i n t > < / v a l u e > < / i t e m > < i t e m > < k e y > < s t r i n g > C o l u m n 2 5 < / s t r i n g > < / k e y > < v a l u e > < i n t > 9 8 < / i n t > < / v a l u e > < / i t e m > < i t e m > < k e y > < s t r i n g > 0 4 5 / 2 1 < / s t r i n g > < / k e y > < v a l u e > < i n t > 7 7 < / i n t > < / v a l u e > < / i t e m > < i t e m > < k e y > < s t r i n g > C o l u m n 2 7 < / s t r i n g > < / k e y > < v a l u e > < i n t > 9 8 < / i n t > < / v a l u e > < / i t e m > < i t e m > < k e y > < s t r i n g > C o l u m n 2 8 < / s t r i n g > < / k e y > < v a l u e > < i n t > 9 8 < / i n t > < / v a l u e > < / i t e m > < i t e m > < k e y > < s t r i n g > 0 5 1 / 2 1 < / s t r i n g > < / k e y > < v a l u e > < i n t > 7 7 < / i n t > < / v a l u e > < / i t e m > < i t e m > < k e y > < s t r i n g > C o l u m n 3 0 < / s t r i n g > < / k e y > < v a l u e > < i n t > 9 8 < / i n t > < / v a l u e > < / i t e m > < i t e m > < k e y > < s t r i n g > C o l u m n 3 1 < / s t r i n g > < / k e y > < v a l u e > < i n t > 9 8 < / i n t > < / v a l u e > < / i t e m > < i t e m > < k e y > < s t r i n g > 0 5 3 / 2 1 < / s t r i n g > < / k e y > < v a l u e > < i n t > 7 7 < / i n t > < / v a l u e > < / i t e m > < i t e m > < k e y > < s t r i n g > C o l u m n 3 3 < / s t r i n g > < / k e y > < v a l u e > < i n t > 9 8 < / i n t > < / v a l u e > < / i t e m > < i t e m > < k e y > < s t r i n g > C o l u m n 3 4 < / s t r i n g > < / k e y > < v a l u e > < i n t > 9 8 < / i n t > < / v a l u e > < / i t e m > < i t e m > < k e y > < s t r i n g > 1 1 2 / 2 0 < / s t r i n g > < / k e y > < v a l u e > < i n t > 7 7 < / i n t > < / v a l u e > < / i t e m > < i t e m > < k e y > < s t r i n g > C o l u m n 3 6 < / s t r i n g > < / k e y > < v a l u e > < i n t > 9 8 < / i n t > < / v a l u e > < / i t e m > < i t e m > < k e y > < s t r i n g > C o l u m n 3 7 < / s t r i n g > < / k e y > < v a l u e > < i n t > 9 8 < / i n t > < / v a l u e > < / i t e m > < i t e m > < k e y > < s t r i n g > 1 6 2 / 2 0 < / s t r i n g > < / k e y > < v a l u e > < i n t > 7 7 < / i n t > < / v a l u e > < / i t e m > < i t e m > < k e y > < s t r i n g > C o l u m n 3 9 < / s t r i n g > < / k e y > < v a l u e > < i n t > 9 8 < / i n t > < / v a l u e > < / i t e m > < i t e m > < k e y > < s t r i n g > C o l u m n 4 0 < / s t r i n g > < / k e y > < v a l u e > < i n t > 9 8 < / i n t > < / v a l u e > < / i t e m > < i t e m > < k e y > < s t r i n g > 1 6 5 / 2 0 < / s t r i n g > < / k e y > < v a l u e > < i n t > 7 7 < / i n t > < / v a l u e > < / i t e m > < i t e m > < k e y > < s t r i n g > C o l u m n 4 2 < / s t r i n g > < / k e y > < v a l u e > < i n t > 9 8 < / i n t > < / v a l u e > < / i t e m > < i t e m > < k e y > < s t r i n g > C o l u m n 4 3 < / s t r i n g > < / k e y > < v a l u e > < i n t > 9 8 < / i n t > < / v a l u e > < / i t e m > < i t e m > < k e y > < s t r i n g > 1 8 3 / 2 0 < / s t r i n g > < / k e y > < v a l u e > < i n t > 7 7 < / i n t > < / v a l u e > < / i t e m > < i t e m > < k e y > < s t r i n g > C o l u m n 4 5 < / s t r i n g > < / k e y > < v a l u e > < i n t > 9 8 < / i n t > < / v a l u e > < / i t e m > < i t e m > < k e y > < s t r i n g > C o l u m n 4 6 < / s t r i n g > < / k e y > < v a l u e > < i n t > 9 8 < / i n t > < / v a l u e > < / i t e m > < i t e m > < k e y > < s t r i n g > C o l u m n 4 7 < / s t r i n g > < / k e y > < v a l u e > < i n t > 9 8 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 0 1 1 / 2 1 < / s t r i n g > < / k e y > < v a l u e > < i n t > 1 < / i n t > < / v a l u e > < / i t e m > < i t e m > < k e y > < s t r i n g > C o l u m n 3 < / s t r i n g > < / k e y > < v a l u e > < i n t > 2 < / i n t > < / v a l u e > < / i t e m > < i t e m > < k e y > < s t r i n g > C o l u m n 4 < / s t r i n g > < / k e y > < v a l u e > < i n t > 3 < / i n t > < / v a l u e > < / i t e m > < i t e m > < k e y > < s t r i n g > 0 1 9 / 2 1 < / s t r i n g > < / k e y > < v a l u e > < i n t > 4 < / i n t > < / v a l u e > < / i t e m > < i t e m > < k e y > < s t r i n g > C o l u m n 6 < / s t r i n g > < / k e y > < v a l u e > < i n t > 5 < / i n t > < / v a l u e > < / i t e m > < i t e m > < k e y > < s t r i n g > C o l u m n 7 < / s t r i n g > < / k e y > < v a l u e > < i n t > 6 < / i n t > < / v a l u e > < / i t e m > < i t e m > < k e y > < s t r i n g > 0 2 1 / 2 1 < / s t r i n g > < / k e y > < v a l u e > < i n t > 7 < / i n t > < / v a l u e > < / i t e m > < i t e m > < k e y > < s t r i n g > C o l u m n 9 < / s t r i n g > < / k e y > < v a l u e > < i n t > 8 < / i n t > < / v a l u e > < / i t e m > < i t e m > < k e y > < s t r i n g > C o l u m n 1 0 < / s t r i n g > < / k e y > < v a l u e > < i n t > 9 < / i n t > < / v a l u e > < / i t e m > < i t e m > < k e y > < s t r i n g > 0 2 5 / 2 0 < / s t r i n g > < / k e y > < v a l u e > < i n t > 1 0 < / i n t > < / v a l u e > < / i t e m > < i t e m > < k e y > < s t r i n g > C o l u m n 1 2 < / s t r i n g > < / k e y > < v a l u e > < i n t > 1 1 < / i n t > < / v a l u e > < / i t e m > < i t e m > < k e y > < s t r i n g > C o l u m n 1 3 < / s t r i n g > < / k e y > < v a l u e > < i n t > 1 2 < / i n t > < / v a l u e > < / i t e m > < i t e m > < k e y > < s t r i n g > 0 3 2 / 2 1 < / s t r i n g > < / k e y > < v a l u e > < i n t > 1 3 < / i n t > < / v a l u e > < / i t e m > < i t e m > < k e y > < s t r i n g > C o l u m n 1 5 < / s t r i n g > < / k e y > < v a l u e > < i n t > 1 4 < / i n t > < / v a l u e > < / i t e m > < i t e m > < k e y > < s t r i n g > C o l u m n 1 6 < / s t r i n g > < / k e y > < v a l u e > < i n t > 1 5 < / i n t > < / v a l u e > < / i t e m > < i t e m > < k e y > < s t r i n g > 0 3 3 / 2 1 < / s t r i n g > < / k e y > < v a l u e > < i n t > 1 6 < / i n t > < / v a l u e > < / i t e m > < i t e m > < k e y > < s t r i n g > C o l u m n 1 8 < / s t r i n g > < / k e y > < v a l u e > < i n t > 1 7 < / i n t > < / v a l u e > < / i t e m > < i t e m > < k e y > < s t r i n g > C o l u m n 1 9 < / s t r i n g > < / k e y > < v a l u e > < i n t > 1 8 < / i n t > < / v a l u e > < / i t e m > < i t e m > < k e y > < s t r i n g > 0 3 5 / 2 1 < / s t r i n g > < / k e y > < v a l u e > < i n t > 1 9 < / i n t > < / v a l u e > < / i t e m > < i t e m > < k e y > < s t r i n g > C o l u m n 2 1 < / s t r i n g > < / k e y > < v a l u e > < i n t > 2 0 < / i n t > < / v a l u e > < / i t e m > < i t e m > < k e y > < s t r i n g > C o l u m n 2 2 < / s t r i n g > < / k e y > < v a l u e > < i n t > 2 1 < / i n t > < / v a l u e > < / i t e m > < i t e m > < k e y > < s t r i n g > 0 4 2 / 2 1 < / s t r i n g > < / k e y > < v a l u e > < i n t > 2 2 < / i n t > < / v a l u e > < / i t e m > < i t e m > < k e y > < s t r i n g > C o l u m n 2 4 < / s t r i n g > < / k e y > < v a l u e > < i n t > 2 3 < / i n t > < / v a l u e > < / i t e m > < i t e m > < k e y > < s t r i n g > C o l u m n 2 5 < / s t r i n g > < / k e y > < v a l u e > < i n t > 2 4 < / i n t > < / v a l u e > < / i t e m > < i t e m > < k e y > < s t r i n g > 0 4 5 / 2 1 < / s t r i n g > < / k e y > < v a l u e > < i n t > 2 5 < / i n t > < / v a l u e > < / i t e m > < i t e m > < k e y > < s t r i n g > C o l u m n 2 7 < / s t r i n g > < / k e y > < v a l u e > < i n t > 2 6 < / i n t > < / v a l u e > < / i t e m > < i t e m > < k e y > < s t r i n g > C o l u m n 2 8 < / s t r i n g > < / k e y > < v a l u e > < i n t > 2 7 < / i n t > < / v a l u e > < / i t e m > < i t e m > < k e y > < s t r i n g > 0 5 1 / 2 1 < / s t r i n g > < / k e y > < v a l u e > < i n t > 2 8 < / i n t > < / v a l u e > < / i t e m > < i t e m > < k e y > < s t r i n g > C o l u m n 3 0 < / s t r i n g > < / k e y > < v a l u e > < i n t > 2 9 < / i n t > < / v a l u e > < / i t e m > < i t e m > < k e y > < s t r i n g > C o l u m n 3 1 < / s t r i n g > < / k e y > < v a l u e > < i n t > 3 0 < / i n t > < / v a l u e > < / i t e m > < i t e m > < k e y > < s t r i n g > 0 5 3 / 2 1 < / s t r i n g > < / k e y > < v a l u e > < i n t > 3 1 < / i n t > < / v a l u e > < / i t e m > < i t e m > < k e y > < s t r i n g > C o l u m n 3 3 < / s t r i n g > < / k e y > < v a l u e > < i n t > 3 2 < / i n t > < / v a l u e > < / i t e m > < i t e m > < k e y > < s t r i n g > C o l u m n 3 4 < / s t r i n g > < / k e y > < v a l u e > < i n t > 3 3 < / i n t > < / v a l u e > < / i t e m > < i t e m > < k e y > < s t r i n g > 1 1 2 / 2 0 < / s t r i n g > < / k e y > < v a l u e > < i n t > 3 4 < / i n t > < / v a l u e > < / i t e m > < i t e m > < k e y > < s t r i n g > C o l u m n 3 6 < / s t r i n g > < / k e y > < v a l u e > < i n t > 3 5 < / i n t > < / v a l u e > < / i t e m > < i t e m > < k e y > < s t r i n g > C o l u m n 3 7 < / s t r i n g > < / k e y > < v a l u e > < i n t > 3 6 < / i n t > < / v a l u e > < / i t e m > < i t e m > < k e y > < s t r i n g > 1 6 2 / 2 0 < / s t r i n g > < / k e y > < v a l u e > < i n t > 3 7 < / i n t > < / v a l u e > < / i t e m > < i t e m > < k e y > < s t r i n g > C o l u m n 3 9 < / s t r i n g > < / k e y > < v a l u e > < i n t > 3 8 < / i n t > < / v a l u e > < / i t e m > < i t e m > < k e y > < s t r i n g > C o l u m n 4 0 < / s t r i n g > < / k e y > < v a l u e > < i n t > 3 9 < / i n t > < / v a l u e > < / i t e m > < i t e m > < k e y > < s t r i n g > 1 6 5 / 2 0 < / s t r i n g > < / k e y > < v a l u e > < i n t > 4 0 < / i n t > < / v a l u e > < / i t e m > < i t e m > < k e y > < s t r i n g > C o l u m n 4 2 < / s t r i n g > < / k e y > < v a l u e > < i n t > 4 1 < / i n t > < / v a l u e > < / i t e m > < i t e m > < k e y > < s t r i n g > C o l u m n 4 3 < / s t r i n g > < / k e y > < v a l u e > < i n t > 4 2 < / i n t > < / v a l u e > < / i t e m > < i t e m > < k e y > < s t r i n g > 1 8 3 / 2 0 < / s t r i n g > < / k e y > < v a l u e > < i n t > 4 3 < / i n t > < / v a l u e > < / i t e m > < i t e m > < k e y > < s t r i n g > C o l u m n 4 5 < / s t r i n g > < / k e y > < v a l u e > < i n t > 4 4 < / i n t > < / v a l u e > < / i t e m > < i t e m > < k e y > < s t r i n g > C o l u m n 4 6 < / s t r i n g > < / k e y > < v a l u e > < i n t > 4 5 < / i n t > < / v a l u e > < / i t e m > < i t e m > < k e y > < s t r i n g > C o l u m n 4 7 < / s t r i n g > < / k e y > < v a l u e > < i n t > 4 6 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P a r t e   1 _ b 3 0 6 b a f 1 - 1 9 6 a - 4 7 f c - 9 a a e - 6 a e e e 7 f a 7 1 a 8 , P a r t e   2 _ 0 7 2 e 3 d d e - 7 3 e 7 - 4 f 4 a - b e d 5 - 2 e 8 d 2 d a c 1 a 7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 P a r t e   1 _ b 3 0 6 b a f 1 - 1 9 6 a - 4 7 f c - 9 a a e - 6 a e e e 7 f a 7 1 a 8 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 P a r t e  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 P a r t e  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 C o l u m n s \ C o l u m n 1 < / K e y > < / D i a g r a m O b j e c t K e y > < D i a g r a m O b j e c t K e y > < K e y > C o l u m n s \ 0 1 1 / 2 1 < / K e y > < / D i a g r a m O b j e c t K e y > < D i a g r a m O b j e c t K e y > < K e y > C o l u m n s \ C o l u m n 3 < / K e y > < / D i a g r a m O b j e c t K e y > < D i a g r a m O b j e c t K e y > < K e y > C o l u m n s \ C o l u m n 4 < / K e y > < / D i a g r a m O b j e c t K e y > < D i a g r a m O b j e c t K e y > < K e y > C o l u m n s \ 0 1 9 / 2 1 < / K e y > < / D i a g r a m O b j e c t K e y > < D i a g r a m O b j e c t K e y > < K e y > C o l u m n s \ C o l u m n 6 < / K e y > < / D i a g r a m O b j e c t K e y > < D i a g r a m O b j e c t K e y > < K e y > C o l u m n s \ C o l u m n 7 < / K e y > < / D i a g r a m O b j e c t K e y > < D i a g r a m O b j e c t K e y > < K e y > C o l u m n s \ 0 2 1 / 2 1 < / K e y > < / D i a g r a m O b j e c t K e y > < D i a g r a m O b j e c t K e y > < K e y > C o l u m n s \ C o l u m n 9 < / K e y > < / D i a g r a m O b j e c t K e y > < D i a g r a m O b j e c t K e y > < K e y > C o l u m n s \ C o l u m n 1 0 < / K e y > < / D i a g r a m O b j e c t K e y > < D i a g r a m O b j e c t K e y > < K e y > C o l u m n s \ 0 2 5 / 2 0 < / K e y > < / D i a g r a m O b j e c t K e y > < D i a g r a m O b j e c t K e y > < K e y > C o l u m n s \ C o l u m n 1 2 < / K e y > < / D i a g r a m O b j e c t K e y > < D i a g r a m O b j e c t K e y > < K e y > C o l u m n s \ C o l u m n 1 3 < / K e y > < / D i a g r a m O b j e c t K e y > < D i a g r a m O b j e c t K e y > < K e y > C o l u m n s \ 0 3 2 / 2 1 < / K e y > < / D i a g r a m O b j e c t K e y > < D i a g r a m O b j e c t K e y > < K e y > C o l u m n s \ C o l u m n 1 5 < / K e y > < / D i a g r a m O b j e c t K e y > < D i a g r a m O b j e c t K e y > < K e y > C o l u m n s \ C o l u m n 1 6 < / K e y > < / D i a g r a m O b j e c t K e y > < D i a g r a m O b j e c t K e y > < K e y > C o l u m n s \ 0 3 3 / 2 1 < / K e y > < / D i a g r a m O b j e c t K e y > < D i a g r a m O b j e c t K e y > < K e y > C o l u m n s \ C o l u m n 1 8 < / K e y > < / D i a g r a m O b j e c t K e y > < D i a g r a m O b j e c t K e y > < K e y > C o l u m n s \ C o l u m n 1 9 < / K e y > < / D i a g r a m O b j e c t K e y > < D i a g r a m O b j e c t K e y > < K e y > C o l u m n s \ 0 3 5 / 2 1 < / K e y > < / D i a g r a m O b j e c t K e y > < D i a g r a m O b j e c t K e y > < K e y > C o l u m n s \ C o l u m n 2 1 < / K e y > < / D i a g r a m O b j e c t K e y > < D i a g r a m O b j e c t K e y > < K e y > C o l u m n s \ C o l u m n 2 2 < / K e y > < / D i a g r a m O b j e c t K e y > < D i a g r a m O b j e c t K e y > < K e y > C o l u m n s \ 0 4 2 / 2 1 < / K e y > < / D i a g r a m O b j e c t K e y > < D i a g r a m O b j e c t K e y > < K e y > C o l u m n s \ C o l u m n 2 4 < / K e y > < / D i a g r a m O b j e c t K e y > < D i a g r a m O b j e c t K e y > < K e y > C o l u m n s \ C o l u m n 2 5 < / K e y > < / D i a g r a m O b j e c t K e y > < D i a g r a m O b j e c t K e y > < K e y > C o l u m n s \ 0 4 5 / 2 1 < / K e y > < / D i a g r a m O b j e c t K e y > < D i a g r a m O b j e c t K e y > < K e y > C o l u m n s \ C o l u m n 2 7 < / K e y > < / D i a g r a m O b j e c t K e y > < D i a g r a m O b j e c t K e y > < K e y > C o l u m n s \ C o l u m n 2 8 < / K e y > < / D i a g r a m O b j e c t K e y > < D i a g r a m O b j e c t K e y > < K e y > C o l u m n s \ 0 5 1 / 2 1 < / K e y > < / D i a g r a m O b j e c t K e y > < D i a g r a m O b j e c t K e y > < K e y > C o l u m n s \ C o l u m n 3 0 < / K e y > < / D i a g r a m O b j e c t K e y > < D i a g r a m O b j e c t K e y > < K e y > C o l u m n s \ C o l u m n 3 1 < / K e y > < / D i a g r a m O b j e c t K e y > < D i a g r a m O b j e c t K e y > < K e y > C o l u m n s \ 0 5 3 / 2 1 < / K e y > < / D i a g r a m O b j e c t K e y > < D i a g r a m O b j e c t K e y > < K e y > C o l u m n s \ C o l u m n 3 3 < / K e y > < / D i a g r a m O b j e c t K e y > < D i a g r a m O b j e c t K e y > < K e y > C o l u m n s \ C o l u m n 3 4 < / K e y > < / D i a g r a m O b j e c t K e y > < D i a g r a m O b j e c t K e y > < K e y > C o l u m n s \ 1 1 2 / 2 0 < / K e y > < / D i a g r a m O b j e c t K e y > < D i a g r a m O b j e c t K e y > < K e y > C o l u m n s \ C o l u m n 3 6 < / K e y > < / D i a g r a m O b j e c t K e y > < D i a g r a m O b j e c t K e y > < K e y > C o l u m n s \ C o l u m n 3 7 < / K e y > < / D i a g r a m O b j e c t K e y > < D i a g r a m O b j e c t K e y > < K e y > C o l u m n s \ 1 6 2 / 2 0 < / K e y > < / D i a g r a m O b j e c t K e y > < D i a g r a m O b j e c t K e y > < K e y > C o l u m n s \ C o l u m n 3 9 < / K e y > < / D i a g r a m O b j e c t K e y > < D i a g r a m O b j e c t K e y > < K e y > C o l u m n s \ C o l u m n 4 0 < / K e y > < / D i a g r a m O b j e c t K e y > < D i a g r a m O b j e c t K e y > < K e y > C o l u m n s \ 1 6 5 / 2 0 < / K e y > < / D i a g r a m O b j e c t K e y > < D i a g r a m O b j e c t K e y > < K e y > C o l u m n s \ C o l u m n 4 2 < / K e y > < / D i a g r a m O b j e c t K e y > < D i a g r a m O b j e c t K e y > < K e y > C o l u m n s \ C o l u m n 4 3 < / K e y > < / D i a g r a m O b j e c t K e y > < D i a g r a m O b j e c t K e y > < K e y > C o l u m n s \ 1 8 3 / 2 0 < / K e y > < / D i a g r a m O b j e c t K e y > < D i a g r a m O b j e c t K e y > < K e y > C o l u m n s \ C o l u m n 4 5 < / K e y > < / D i a g r a m O b j e c t K e y > < D i a g r a m O b j e c t K e y > < K e y > C o l u m n s \ C o l u m n 4 6 < / K e y > < / D i a g r a m O b j e c t K e y > < D i a g r a m O b j e c t K e y > < K e y > C o l u m n s \ C o l u m n 4 7 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 C o l u m n s \ 0 1 1 / 2 1 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 C o l u m n s \ 0 1 9 / 2 1 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 C o l u m n s \ 0 2 1 / 2 1 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 C o l u m n s \ 0 2 5 / 2 0 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 C o l u m n s \ 0 3 2 / 2 1 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 C o l u m n s \ C o l u m n 1 5 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 C o l u m n s \ C o l u m n 1 6 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 C o l u m n s \ 0 3 3 / 2 1 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 C o l u m n s \ C o l u m n 1 8 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 C o l u m n s \ C o l u m n 1 9 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 C o l u m n s \ 0 3 5 / 2 1 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 C o l u m n s \ C o l u m n 2 1 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 C o l u m n s \ C o l u m n 2 2 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 C o l u m n s \ 0 4 2 / 2 1 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 C o l u m n s \ C o l u m n 2 4 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 C o l u m n s \ C o l u m n 2 5 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 C o l u m n s \ 0 4 5 / 2 1 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 C o l u m n s \ C o l u m n 2 7 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 C o l u m n s \ C o l u m n 2 8 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 C o l u m n s \ 0 5 1 / 2 1 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 C o l u m n s \ C o l u m n 3 0 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 C o l u m n s \ C o l u m n 3 1 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 C o l u m n s \ 0 5 3 / 2 1 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 C o l u m n s \ C o l u m n 3 4 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 C o l u m n s \ 1 1 2 / 2 0 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 C o l u m n s \ C o l u m n 3 6 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 C o l u m n s \ C o l u m n 3 7 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 C o l u m n s \ 1 6 2 / 2 0 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 C o l u m n s \ C o l u m n 3 9 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 C o l u m n s \ C o l u m n 4 0 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 C o l u m n s \ 1 6 5 / 2 0 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 C o l u m n s \ C o l u m n 4 2 < / K e y > < / a : K e y > < a : V a l u e   i : t y p e = " M e a s u r e G r i d N o d e V i e w S t a t e " > < C o l u m n > 4 1 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 C o l u m n s \ C o l u m n 4 3 < / K e y > < / a : K e y > < a : V a l u e   i : t y p e = " M e a s u r e G r i d N o d e V i e w S t a t e " > < C o l u m n > 4 2 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 C o l u m n s \ 1 8 3 / 2 0 < / K e y > < / a : K e y > < a : V a l u e   i : t y p e = " M e a s u r e G r i d N o d e V i e w S t a t e " > < C o l u m n > 4 3 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 C o l u m n s \ C o l u m n 4 5 < / K e y > < / a : K e y > < a : V a l u e   i : t y p e = " M e a s u r e G r i d N o d e V i e w S t a t e " > < C o l u m n > 4 4 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 C o l u m n s \ C o l u m n 4 6 < / K e y > < / a : K e y > < a : V a l u e   i : t y p e = " M e a s u r e G r i d N o d e V i e w S t a t e " > < C o l u m n > 4 5 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 C o l u m n s \ C o l u m n 4 7 < / K e y > < / a : K e y > < a : V a l u e   i : t y p e = " M e a s u r e G r i d N o d e V i e w S t a t e " > < C o l u m n > 4 6 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F484D154-C0EC-4F26-A7A1-015D3A8875AF}">
  <ds:schemaRefs/>
</ds:datastoreItem>
</file>

<file path=customXml/itemProps10.xml><?xml version="1.0" encoding="utf-8"?>
<ds:datastoreItem xmlns:ds="http://schemas.openxmlformats.org/officeDocument/2006/customXml" ds:itemID="{D836CB36-AB15-427B-B1BA-AD60AB3BE0A4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F31DF4C8-2196-48AF-A683-888DCD6A5DB9}">
  <ds:schemaRefs/>
</ds:datastoreItem>
</file>

<file path=customXml/itemProps12.xml><?xml version="1.0" encoding="utf-8"?>
<ds:datastoreItem xmlns:ds="http://schemas.openxmlformats.org/officeDocument/2006/customXml" ds:itemID="{EBDC5505-A434-4A82-9072-A3D76E71C0E5}">
  <ds:schemaRefs/>
</ds:datastoreItem>
</file>

<file path=customXml/itemProps13.xml><?xml version="1.0" encoding="utf-8"?>
<ds:datastoreItem xmlns:ds="http://schemas.openxmlformats.org/officeDocument/2006/customXml" ds:itemID="{40A4B3AF-3CF6-46EF-8500-5C1AC452E8CC}">
  <ds:schemaRefs/>
</ds:datastoreItem>
</file>

<file path=customXml/itemProps14.xml><?xml version="1.0" encoding="utf-8"?>
<ds:datastoreItem xmlns:ds="http://schemas.openxmlformats.org/officeDocument/2006/customXml" ds:itemID="{749E203C-140B-4671-830C-5C614BF2AB16}">
  <ds:schemaRefs/>
</ds:datastoreItem>
</file>

<file path=customXml/itemProps15.xml><?xml version="1.0" encoding="utf-8"?>
<ds:datastoreItem xmlns:ds="http://schemas.openxmlformats.org/officeDocument/2006/customXml" ds:itemID="{A51982BE-19AE-4277-A6CE-D663E6E77433}">
  <ds:schemaRefs/>
</ds:datastoreItem>
</file>

<file path=customXml/itemProps16.xml><?xml version="1.0" encoding="utf-8"?>
<ds:datastoreItem xmlns:ds="http://schemas.openxmlformats.org/officeDocument/2006/customXml" ds:itemID="{F7845A2D-9DBD-4106-BFC3-922158575F2D}">
  <ds:schemaRefs/>
</ds:datastoreItem>
</file>

<file path=customXml/itemProps17.xml><?xml version="1.0" encoding="utf-8"?>
<ds:datastoreItem xmlns:ds="http://schemas.openxmlformats.org/officeDocument/2006/customXml" ds:itemID="{D0778C64-3049-408D-BFEB-B274D1FBB910}">
  <ds:schemaRefs/>
</ds:datastoreItem>
</file>

<file path=customXml/itemProps2.xml><?xml version="1.0" encoding="utf-8"?>
<ds:datastoreItem xmlns:ds="http://schemas.openxmlformats.org/officeDocument/2006/customXml" ds:itemID="{E50F1946-8CFA-466F-AF17-50FE596CB9CF}">
  <ds:schemaRefs/>
</ds:datastoreItem>
</file>

<file path=customXml/itemProps3.xml><?xml version="1.0" encoding="utf-8"?>
<ds:datastoreItem xmlns:ds="http://schemas.openxmlformats.org/officeDocument/2006/customXml" ds:itemID="{B02F62B8-09C2-4ADB-8D62-1BBEE003EBF5}">
  <ds:schemaRefs/>
</ds:datastoreItem>
</file>

<file path=customXml/itemProps4.xml><?xml version="1.0" encoding="utf-8"?>
<ds:datastoreItem xmlns:ds="http://schemas.openxmlformats.org/officeDocument/2006/customXml" ds:itemID="{D09F88E0-F34D-4906-92D7-F545B8183330}">
  <ds:schemaRefs/>
</ds:datastoreItem>
</file>

<file path=customXml/itemProps5.xml><?xml version="1.0" encoding="utf-8"?>
<ds:datastoreItem xmlns:ds="http://schemas.openxmlformats.org/officeDocument/2006/customXml" ds:itemID="{24E1FB87-7ACE-41BB-ACB7-FAEF77E54F7A}">
  <ds:schemaRefs/>
</ds:datastoreItem>
</file>

<file path=customXml/itemProps6.xml><?xml version="1.0" encoding="utf-8"?>
<ds:datastoreItem xmlns:ds="http://schemas.openxmlformats.org/officeDocument/2006/customXml" ds:itemID="{062B4412-E719-4A7E-979C-242946425C28}">
  <ds:schemaRefs/>
</ds:datastoreItem>
</file>

<file path=customXml/itemProps7.xml><?xml version="1.0" encoding="utf-8"?>
<ds:datastoreItem xmlns:ds="http://schemas.openxmlformats.org/officeDocument/2006/customXml" ds:itemID="{4CA87CF7-A793-47B7-A396-E310A7C033FA}">
  <ds:schemaRefs/>
</ds:datastoreItem>
</file>

<file path=customXml/itemProps8.xml><?xml version="1.0" encoding="utf-8"?>
<ds:datastoreItem xmlns:ds="http://schemas.openxmlformats.org/officeDocument/2006/customXml" ds:itemID="{711D1B2A-853F-4617-B23D-291E908EFA7C}">
  <ds:schemaRefs/>
</ds:datastoreItem>
</file>

<file path=customXml/itemProps9.xml><?xml version="1.0" encoding="utf-8"?>
<ds:datastoreItem xmlns:ds="http://schemas.openxmlformats.org/officeDocument/2006/customXml" ds:itemID="{2F62BEF2-FD1A-43D5-9A76-1C241E9FA1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Equipe 1</vt:lpstr>
      <vt:lpstr>Insumos 1</vt:lpstr>
      <vt:lpstr>Resultado</vt:lpstr>
      <vt:lpstr>Tabela Apont Uteis</vt:lpstr>
      <vt:lpstr>Tabela Apont FDS e Feriado</vt:lpstr>
      <vt:lpstr>Base Propostas</vt:lpstr>
      <vt:lpstr>BasePropostasFiltro</vt:lpstr>
      <vt:lpstr>Base Insumos</vt:lpstr>
      <vt:lpstr>Base Situação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masca</dc:creator>
  <cp:lastModifiedBy>Afonso Mira</cp:lastModifiedBy>
  <cp:lastPrinted>2009-04-17T17:21:45Z</cp:lastPrinted>
  <dcterms:created xsi:type="dcterms:W3CDTF">2006-11-10T12:44:46Z</dcterms:created>
  <dcterms:modified xsi:type="dcterms:W3CDTF">2021-04-05T14:25:30Z</dcterms:modified>
</cp:coreProperties>
</file>