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backupFile="1" hidePivotFieldList="1"/>
  <mc:AlternateContent xmlns:mc="http://schemas.openxmlformats.org/markup-compatibility/2006">
    <mc:Choice Requires="x15">
      <x15ac:absPath xmlns:x15ac="http://schemas.microsoft.com/office/spreadsheetml/2010/11/ac" url="\\192.168.0.25\financeiro\4- Resultado por obra\2021\Planilhas\"/>
    </mc:Choice>
  </mc:AlternateContent>
  <xr:revisionPtr revIDLastSave="0" documentId="8_{A64DFD08-2695-4937-8199-4D8B7137C270}" xr6:coauthVersionLast="46" xr6:coauthVersionMax="46" xr10:uidLastSave="{00000000-0000-0000-0000-000000000000}"/>
  <bookViews>
    <workbookView xWindow="-120" yWindow="-120" windowWidth="24240" windowHeight="13140" tabRatio="969" xr2:uid="{00000000-000D-0000-FFFF-FFFF00000000}"/>
  </bookViews>
  <sheets>
    <sheet name="Resultado Final" sheetId="76" r:id="rId1"/>
    <sheet name="Equipe 1" sheetId="57" state="hidden" r:id="rId2"/>
    <sheet name="Insumos 1" sheetId="58" state="hidden" r:id="rId3"/>
    <sheet name="Base Propostas" sheetId="68" state="hidden" r:id="rId4"/>
    <sheet name="BasePropostasFiltro" sheetId="72" r:id="rId5"/>
    <sheet name="Tabela Apont Uteis" sheetId="66" state="hidden" r:id="rId6"/>
    <sheet name="Tabela Apont Domingo e Feriado" sheetId="67" state="hidden" r:id="rId7"/>
    <sheet name="Base Insumos" sheetId="69" state="hidden" r:id="rId8"/>
    <sheet name="Planilha1" sheetId="73" state="hidden" r:id="rId9"/>
    <sheet name="BaseAnoMesSituação" sheetId="74" state="hidden" r:id="rId10"/>
    <sheet name="Resultado" sheetId="43" state="hidden" r:id="rId11"/>
    <sheet name="Base Situação" sheetId="71" state="hidden" r:id="rId12"/>
  </sheets>
  <definedNames>
    <definedName name="_xlnm._FilterDatabase" localSheetId="4" hidden="1">BasePropostasFiltro!$D$4:$F$4</definedName>
    <definedName name="_xlnm._FilterDatabase" localSheetId="6" hidden="1">'Tabela Apont Domingo e Feriado'!$B$1:$E$34</definedName>
    <definedName name="_xlnm._FilterDatabase" localSheetId="5" hidden="1">'Tabela Apont Uteis'!$A$1:$G$336</definedName>
  </definedNames>
  <calcPr calcId="191029"/>
  <pivotCaches>
    <pivotCache cacheId="2" r:id="rId13"/>
  </pivotCaches>
  <fileRecoveryPr repairLoad="1"/>
  <extLst>
    <ext xmlns:x15="http://schemas.microsoft.com/office/spreadsheetml/2010/11/main" uri="{FCE2AD5D-F65C-4FA6-A056-5C36A1767C68}">
      <x15:dataModel>
        <x15:modelTables>
          <x15:modelTable id="Parte 1_b306baf1-196a-47fc-9aae-6aeee7fa71a8" name="Parte 1" connection="Consulta - Parte 1"/>
          <x15:modelTable id="Parte 2_072e3dde-73e7-4f4a-bed5-2e8d2dac1a7e" name="Parte 2" connection="Consulta - Parte 2"/>
        </x15:modelTables>
      </x15:dataModel>
    </ext>
  </extLst>
</workbook>
</file>

<file path=xl/calcChain.xml><?xml version="1.0" encoding="utf-8"?>
<calcChain xmlns="http://schemas.openxmlformats.org/spreadsheetml/2006/main">
  <c r="C8" i="57" l="1"/>
  <c r="H37" i="57" s="1"/>
  <c r="J37" i="57" s="1"/>
  <c r="C6" i="57"/>
  <c r="C4" i="57"/>
  <c r="C2" i="57"/>
  <c r="C3" i="43" l="1"/>
  <c r="H33" i="57"/>
  <c r="J33" i="57" s="1"/>
  <c r="E38" i="57"/>
  <c r="I38" i="57" s="1"/>
  <c r="H38" i="57"/>
  <c r="J38" i="57" s="1"/>
  <c r="E33" i="57"/>
  <c r="K33" i="57" s="1"/>
  <c r="H19" i="57"/>
  <c r="J19" i="57" s="1"/>
  <c r="I33" i="57" l="1"/>
  <c r="K38" i="57"/>
  <c r="L38" i="57"/>
  <c r="L33" i="57"/>
  <c r="O26" i="69"/>
  <c r="J26" i="69"/>
  <c r="C26" i="69"/>
  <c r="L26" i="69"/>
  <c r="M25" i="69"/>
  <c r="O25" i="69"/>
  <c r="L25" i="69"/>
  <c r="K25" i="69"/>
  <c r="D25" i="69"/>
  <c r="D24" i="69"/>
  <c r="L23" i="69"/>
  <c r="H21" i="69"/>
  <c r="O21" i="69"/>
  <c r="N21" i="69"/>
  <c r="L21" i="69"/>
  <c r="C21" i="69"/>
  <c r="J21" i="69"/>
  <c r="L20" i="69"/>
  <c r="M20" i="69"/>
  <c r="D20" i="69"/>
  <c r="K20" i="69"/>
  <c r="N19" i="69"/>
  <c r="D19" i="69"/>
  <c r="K19" i="69"/>
  <c r="L19" i="69"/>
  <c r="O19" i="69"/>
  <c r="N18" i="69"/>
  <c r="L18" i="69"/>
  <c r="C18" i="69"/>
  <c r="O18" i="69"/>
  <c r="M15" i="69"/>
  <c r="L15" i="69"/>
  <c r="M13" i="69" l="1"/>
  <c r="L13" i="69"/>
  <c r="K13" i="69"/>
  <c r="M2" i="69"/>
  <c r="L2" i="69"/>
  <c r="K2" i="69"/>
  <c r="D2" i="69"/>
  <c r="D35" i="67" l="1"/>
  <c r="D36" i="67"/>
  <c r="D37" i="67"/>
  <c r="D38" i="67"/>
  <c r="D39" i="67"/>
  <c r="D40" i="67"/>
  <c r="D41" i="67"/>
  <c r="D42" i="67"/>
  <c r="D43" i="67"/>
  <c r="D44" i="67"/>
  <c r="D45" i="67"/>
  <c r="D46" i="67"/>
  <c r="E46" i="67" s="1"/>
  <c r="D47" i="67"/>
  <c r="D48" i="67"/>
  <c r="D49" i="67"/>
  <c r="D50" i="67"/>
  <c r="D51" i="67"/>
  <c r="D52" i="67"/>
  <c r="D53" i="67"/>
  <c r="D54" i="67"/>
  <c r="D55" i="67"/>
  <c r="D56" i="67"/>
  <c r="D57" i="67"/>
  <c r="D58" i="67"/>
  <c r="E58" i="67" s="1"/>
  <c r="D59" i="67"/>
  <c r="D60" i="67"/>
  <c r="D61" i="67"/>
  <c r="D62" i="67"/>
  <c r="D63" i="67"/>
  <c r="D64" i="67"/>
  <c r="D65" i="67"/>
  <c r="D66" i="67"/>
  <c r="D67" i="67"/>
  <c r="D68" i="67"/>
  <c r="D69" i="67"/>
  <c r="D70" i="67"/>
  <c r="E70" i="67" s="1"/>
  <c r="D71" i="67"/>
  <c r="D72" i="67"/>
  <c r="D73" i="67"/>
  <c r="D74" i="67"/>
  <c r="E35" i="67"/>
  <c r="H43" i="57" s="1"/>
  <c r="E36" i="67"/>
  <c r="E37" i="67"/>
  <c r="E38" i="67"/>
  <c r="E39" i="67"/>
  <c r="E40" i="67"/>
  <c r="E41" i="67"/>
  <c r="E42" i="67"/>
  <c r="E43" i="67"/>
  <c r="E44" i="67"/>
  <c r="E45" i="67"/>
  <c r="E47" i="67"/>
  <c r="E48" i="67"/>
  <c r="E49" i="67"/>
  <c r="E50" i="67"/>
  <c r="E51" i="67"/>
  <c r="E52" i="67"/>
  <c r="E53" i="67"/>
  <c r="E54" i="67"/>
  <c r="E55" i="67"/>
  <c r="E56" i="67"/>
  <c r="E57" i="67"/>
  <c r="E59" i="67"/>
  <c r="E60" i="67"/>
  <c r="E61" i="67"/>
  <c r="E62" i="67"/>
  <c r="E63" i="67"/>
  <c r="E64" i="67"/>
  <c r="E65" i="67"/>
  <c r="E66" i="67"/>
  <c r="E67" i="67"/>
  <c r="E68" i="67"/>
  <c r="E69" i="67"/>
  <c r="E71" i="67"/>
  <c r="E72" i="67"/>
  <c r="E73" i="67"/>
  <c r="E7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65" i="67"/>
  <c r="F66" i="67"/>
  <c r="F67" i="67"/>
  <c r="F68" i="67"/>
  <c r="F69" i="67"/>
  <c r="F70" i="67"/>
  <c r="F71" i="67"/>
  <c r="F72" i="67"/>
  <c r="F73" i="67"/>
  <c r="F74" i="67"/>
  <c r="D337" i="66"/>
  <c r="D338" i="66"/>
  <c r="E338" i="66" s="1"/>
  <c r="D339" i="66"/>
  <c r="E339" i="66" s="1"/>
  <c r="D340" i="66"/>
  <c r="D341" i="66"/>
  <c r="D342" i="66"/>
  <c r="E342" i="66" s="1"/>
  <c r="D343" i="66"/>
  <c r="D344" i="66"/>
  <c r="D345" i="66"/>
  <c r="D346" i="66"/>
  <c r="D347" i="66"/>
  <c r="D348" i="66"/>
  <c r="D349" i="66"/>
  <c r="D350" i="66"/>
  <c r="E350" i="66" s="1"/>
  <c r="D351" i="66"/>
  <c r="E351" i="66" s="1"/>
  <c r="D352" i="66"/>
  <c r="D353" i="66"/>
  <c r="D354" i="66"/>
  <c r="D355" i="66"/>
  <c r="D356" i="66"/>
  <c r="D357" i="66"/>
  <c r="D358" i="66"/>
  <c r="D359" i="66"/>
  <c r="D360" i="66"/>
  <c r="D361" i="66"/>
  <c r="D362" i="66"/>
  <c r="E362" i="66" s="1"/>
  <c r="D363" i="66"/>
  <c r="E363" i="66" s="1"/>
  <c r="D364" i="66"/>
  <c r="D365" i="66"/>
  <c r="D366" i="66"/>
  <c r="D367" i="66"/>
  <c r="D368" i="66"/>
  <c r="E368" i="66" s="1"/>
  <c r="D369" i="66"/>
  <c r="D370" i="66"/>
  <c r="D371" i="66"/>
  <c r="D372" i="66"/>
  <c r="D373" i="66"/>
  <c r="D374" i="66"/>
  <c r="E374" i="66" s="1"/>
  <c r="D375" i="66"/>
  <c r="E375" i="66" s="1"/>
  <c r="D376" i="66"/>
  <c r="D377" i="66"/>
  <c r="D378" i="66"/>
  <c r="D379" i="66"/>
  <c r="D380" i="66"/>
  <c r="D381" i="66"/>
  <c r="D382" i="66"/>
  <c r="D383" i="66"/>
  <c r="D384" i="66"/>
  <c r="E384" i="66" s="1"/>
  <c r="D385" i="66"/>
  <c r="D386" i="66"/>
  <c r="E386" i="66" s="1"/>
  <c r="D387" i="66"/>
  <c r="E387" i="66" s="1"/>
  <c r="D388" i="66"/>
  <c r="D389" i="66"/>
  <c r="E389" i="66" s="1"/>
  <c r="D390" i="66"/>
  <c r="D391" i="66"/>
  <c r="D392" i="66"/>
  <c r="D393" i="66"/>
  <c r="D394" i="66"/>
  <c r="D395" i="66"/>
  <c r="D396" i="66"/>
  <c r="D397" i="66"/>
  <c r="D398" i="66"/>
  <c r="E398" i="66" s="1"/>
  <c r="D399" i="66"/>
  <c r="E399" i="66" s="1"/>
  <c r="D400" i="66"/>
  <c r="D401" i="66"/>
  <c r="D402" i="66"/>
  <c r="E402" i="66" s="1"/>
  <c r="D403" i="66"/>
  <c r="D404" i="66"/>
  <c r="D405" i="66"/>
  <c r="D406" i="66"/>
  <c r="D407" i="66"/>
  <c r="D408" i="66"/>
  <c r="D409" i="66"/>
  <c r="D410" i="66"/>
  <c r="E410" i="66" s="1"/>
  <c r="D411" i="66"/>
  <c r="E411" i="66" s="1"/>
  <c r="D412" i="66"/>
  <c r="D413" i="66"/>
  <c r="E413" i="66" s="1"/>
  <c r="D414" i="66"/>
  <c r="D415" i="66"/>
  <c r="D416" i="66"/>
  <c r="D417" i="66"/>
  <c r="D418" i="66"/>
  <c r="D419" i="66"/>
  <c r="D420" i="66"/>
  <c r="D421" i="66"/>
  <c r="D422" i="66"/>
  <c r="E422" i="66" s="1"/>
  <c r="D423" i="66"/>
  <c r="E423" i="66" s="1"/>
  <c r="D424" i="66"/>
  <c r="D425" i="66"/>
  <c r="D426" i="66"/>
  <c r="E426" i="66" s="1"/>
  <c r="D427" i="66"/>
  <c r="D428" i="66"/>
  <c r="E428" i="66" s="1"/>
  <c r="D429" i="66"/>
  <c r="D430" i="66"/>
  <c r="D431" i="66"/>
  <c r="D432" i="66"/>
  <c r="D433" i="66"/>
  <c r="D434" i="66"/>
  <c r="E434" i="66" s="1"/>
  <c r="D435" i="66"/>
  <c r="E435" i="66" s="1"/>
  <c r="D436" i="66"/>
  <c r="D437" i="66"/>
  <c r="E437" i="66" s="1"/>
  <c r="D438" i="66"/>
  <c r="D439" i="66"/>
  <c r="D440" i="66"/>
  <c r="D441" i="66"/>
  <c r="D442" i="66"/>
  <c r="D443" i="66"/>
  <c r="D444" i="66"/>
  <c r="D445" i="66"/>
  <c r="D446" i="66"/>
  <c r="E446" i="66" s="1"/>
  <c r="D447" i="66"/>
  <c r="E447" i="66" s="1"/>
  <c r="D448" i="66"/>
  <c r="D449" i="66"/>
  <c r="D450" i="66"/>
  <c r="E450" i="66" s="1"/>
  <c r="D451" i="66"/>
  <c r="D452" i="66"/>
  <c r="E452" i="66" s="1"/>
  <c r="D453" i="66"/>
  <c r="D454" i="66"/>
  <c r="D455" i="66"/>
  <c r="D456" i="66"/>
  <c r="D457" i="66"/>
  <c r="D458" i="66"/>
  <c r="E458" i="66" s="1"/>
  <c r="D459" i="66"/>
  <c r="E459" i="66" s="1"/>
  <c r="D460" i="66"/>
  <c r="D461" i="66"/>
  <c r="D462" i="66"/>
  <c r="D463" i="66"/>
  <c r="D464" i="66"/>
  <c r="D465" i="66"/>
  <c r="D466" i="66"/>
  <c r="D467" i="66"/>
  <c r="D468" i="66"/>
  <c r="D469" i="66"/>
  <c r="D470" i="66"/>
  <c r="E470" i="66" s="1"/>
  <c r="D471" i="66"/>
  <c r="E471" i="66" s="1"/>
  <c r="D472" i="66"/>
  <c r="D473" i="66"/>
  <c r="E473" i="66" s="1"/>
  <c r="D474" i="66"/>
  <c r="D475" i="66"/>
  <c r="D476" i="66"/>
  <c r="E476" i="66" s="1"/>
  <c r="D477" i="66"/>
  <c r="D478" i="66"/>
  <c r="D479" i="66"/>
  <c r="D480" i="66"/>
  <c r="E480" i="66" s="1"/>
  <c r="D481" i="66"/>
  <c r="D482" i="66"/>
  <c r="E482" i="66" s="1"/>
  <c r="D483" i="66"/>
  <c r="E483" i="66" s="1"/>
  <c r="D484" i="66"/>
  <c r="D485" i="66"/>
  <c r="D486" i="66"/>
  <c r="E486" i="66" s="1"/>
  <c r="D487" i="66"/>
  <c r="D488" i="66"/>
  <c r="D489" i="66"/>
  <c r="D490" i="66"/>
  <c r="D491" i="66"/>
  <c r="D492" i="66"/>
  <c r="D493" i="66"/>
  <c r="D494" i="66"/>
  <c r="E494" i="66" s="1"/>
  <c r="D495" i="66"/>
  <c r="E495" i="66" s="1"/>
  <c r="D496" i="66"/>
  <c r="D497" i="66"/>
  <c r="D498" i="66"/>
  <c r="D499" i="66"/>
  <c r="D500" i="66"/>
  <c r="D501" i="66"/>
  <c r="D502" i="66"/>
  <c r="D503" i="66"/>
  <c r="D504" i="66"/>
  <c r="E504" i="66" s="1"/>
  <c r="D505" i="66"/>
  <c r="D506" i="66"/>
  <c r="E506" i="66" s="1"/>
  <c r="D507" i="66"/>
  <c r="E507" i="66" s="1"/>
  <c r="D508" i="66"/>
  <c r="D509" i="66"/>
  <c r="D510" i="66"/>
  <c r="D511" i="66"/>
  <c r="D512" i="66"/>
  <c r="E512" i="66" s="1"/>
  <c r="D513" i="66"/>
  <c r="D514" i="66"/>
  <c r="D515" i="66"/>
  <c r="D516" i="66"/>
  <c r="D517" i="66"/>
  <c r="D518" i="66"/>
  <c r="E518" i="66" s="1"/>
  <c r="D519" i="66"/>
  <c r="E519" i="66" s="1"/>
  <c r="D520" i="66"/>
  <c r="D521" i="66"/>
  <c r="D522" i="66"/>
  <c r="E522" i="66" s="1"/>
  <c r="D523" i="66"/>
  <c r="D524" i="66"/>
  <c r="D525" i="66"/>
  <c r="D526" i="66"/>
  <c r="D527" i="66"/>
  <c r="D528" i="66"/>
  <c r="E528" i="66" s="1"/>
  <c r="D529" i="66"/>
  <c r="D530" i="66"/>
  <c r="E530" i="66" s="1"/>
  <c r="D531" i="66"/>
  <c r="E531" i="66" s="1"/>
  <c r="D532" i="66"/>
  <c r="D533" i="66"/>
  <c r="E533" i="66" s="1"/>
  <c r="D534" i="66"/>
  <c r="D535" i="66"/>
  <c r="D536" i="66"/>
  <c r="D537" i="66"/>
  <c r="D538" i="66"/>
  <c r="D539" i="66"/>
  <c r="D540" i="66"/>
  <c r="D541" i="66"/>
  <c r="D542" i="66"/>
  <c r="E542" i="66" s="1"/>
  <c r="D543" i="66"/>
  <c r="E543" i="66" s="1"/>
  <c r="D544" i="66"/>
  <c r="D545" i="66"/>
  <c r="E545" i="66" s="1"/>
  <c r="D546" i="66"/>
  <c r="E546" i="66" s="1"/>
  <c r="D547" i="66"/>
  <c r="D548" i="66"/>
  <c r="D549" i="66"/>
  <c r="D550" i="66"/>
  <c r="D551" i="66"/>
  <c r="D552" i="66"/>
  <c r="D553" i="66"/>
  <c r="D554" i="66"/>
  <c r="E554" i="66" s="1"/>
  <c r="D555" i="66"/>
  <c r="E555" i="66" s="1"/>
  <c r="D556" i="66"/>
  <c r="D557" i="66"/>
  <c r="E557" i="66" s="1"/>
  <c r="D558" i="66"/>
  <c r="E558" i="66" s="1"/>
  <c r="D559" i="66"/>
  <c r="D560" i="66"/>
  <c r="D561" i="66"/>
  <c r="D562" i="66"/>
  <c r="D563" i="66"/>
  <c r="D564" i="66"/>
  <c r="E564" i="66" s="1"/>
  <c r="D565" i="66"/>
  <c r="D566" i="66"/>
  <c r="E566" i="66" s="1"/>
  <c r="D567" i="66"/>
  <c r="E567" i="66" s="1"/>
  <c r="D568" i="66"/>
  <c r="D569" i="66"/>
  <c r="D570" i="66"/>
  <c r="E570" i="66" s="1"/>
  <c r="D571" i="66"/>
  <c r="D572" i="66"/>
  <c r="E572" i="66" s="1"/>
  <c r="D573" i="66"/>
  <c r="D574" i="66"/>
  <c r="D575" i="66"/>
  <c r="D576" i="66"/>
  <c r="D577" i="66"/>
  <c r="D578" i="66"/>
  <c r="E578" i="66" s="1"/>
  <c r="D579" i="66"/>
  <c r="E579" i="66" s="1"/>
  <c r="D580" i="66"/>
  <c r="D581" i="66"/>
  <c r="E581" i="66" s="1"/>
  <c r="D582" i="66"/>
  <c r="D583" i="66"/>
  <c r="D584" i="66"/>
  <c r="D585" i="66"/>
  <c r="D586" i="66"/>
  <c r="D587" i="66"/>
  <c r="D588" i="66"/>
  <c r="D589" i="66"/>
  <c r="D590" i="66"/>
  <c r="E590" i="66" s="1"/>
  <c r="D591" i="66"/>
  <c r="E591" i="66" s="1"/>
  <c r="D592" i="66"/>
  <c r="D593" i="66"/>
  <c r="D594" i="66"/>
  <c r="E594" i="66" s="1"/>
  <c r="D595" i="66"/>
  <c r="D596" i="66"/>
  <c r="E596" i="66" s="1"/>
  <c r="D597" i="66"/>
  <c r="D598" i="66"/>
  <c r="D599" i="66"/>
  <c r="D600" i="66"/>
  <c r="D601" i="66"/>
  <c r="D602" i="66"/>
  <c r="E602" i="66" s="1"/>
  <c r="D603" i="66"/>
  <c r="E603" i="66" s="1"/>
  <c r="D604" i="66"/>
  <c r="D605" i="66"/>
  <c r="D606" i="66"/>
  <c r="D607" i="66"/>
  <c r="D608" i="66"/>
  <c r="D609" i="66"/>
  <c r="D610" i="66"/>
  <c r="D611" i="66"/>
  <c r="D612" i="66"/>
  <c r="D613" i="66"/>
  <c r="D614" i="66"/>
  <c r="E614" i="66" s="1"/>
  <c r="D615" i="66"/>
  <c r="E615" i="66" s="1"/>
  <c r="D616" i="66"/>
  <c r="D617" i="66"/>
  <c r="E617" i="66" s="1"/>
  <c r="D618" i="66"/>
  <c r="D619" i="66"/>
  <c r="D620" i="66"/>
  <c r="E620" i="66" s="1"/>
  <c r="D621" i="66"/>
  <c r="D622" i="66"/>
  <c r="D623" i="66"/>
  <c r="D624" i="66"/>
  <c r="E624" i="66" s="1"/>
  <c r="D625" i="66"/>
  <c r="D626" i="66"/>
  <c r="E626" i="66" s="1"/>
  <c r="D627" i="66"/>
  <c r="E627" i="66" s="1"/>
  <c r="D628" i="66"/>
  <c r="D629" i="66"/>
  <c r="D630" i="66"/>
  <c r="E630" i="66" s="1"/>
  <c r="D631" i="66"/>
  <c r="D632" i="66"/>
  <c r="D633" i="66"/>
  <c r="D634" i="66"/>
  <c r="D635" i="66"/>
  <c r="D636" i="66"/>
  <c r="D637" i="66"/>
  <c r="E637" i="66" s="1"/>
  <c r="D638" i="66"/>
  <c r="E638" i="66" s="1"/>
  <c r="D639" i="66"/>
  <c r="E639" i="66" s="1"/>
  <c r="D640" i="66"/>
  <c r="D641" i="66"/>
  <c r="D642" i="66"/>
  <c r="D643" i="66"/>
  <c r="D644" i="66"/>
  <c r="D645" i="66"/>
  <c r="D646" i="66"/>
  <c r="D647" i="66"/>
  <c r="D648" i="66"/>
  <c r="E648" i="66" s="1"/>
  <c r="D649" i="66"/>
  <c r="D650" i="66"/>
  <c r="E650" i="66" s="1"/>
  <c r="D651" i="66"/>
  <c r="E651" i="66" s="1"/>
  <c r="D652" i="66"/>
  <c r="D653" i="66"/>
  <c r="E653" i="66" s="1"/>
  <c r="D654" i="66"/>
  <c r="D655" i="66"/>
  <c r="D656" i="66"/>
  <c r="E656" i="66" s="1"/>
  <c r="D657" i="66"/>
  <c r="D658" i="66"/>
  <c r="D659" i="66"/>
  <c r="D660" i="66"/>
  <c r="D661" i="66"/>
  <c r="D662" i="66"/>
  <c r="E662" i="66" s="1"/>
  <c r="D663" i="66"/>
  <c r="E663" i="66" s="1"/>
  <c r="D664" i="66"/>
  <c r="D665" i="66"/>
  <c r="D666" i="66"/>
  <c r="E666" i="66" s="1"/>
  <c r="D667" i="66"/>
  <c r="D668" i="66"/>
  <c r="D669" i="66"/>
  <c r="D670" i="66"/>
  <c r="D671" i="66"/>
  <c r="D672" i="66"/>
  <c r="E672" i="66" s="1"/>
  <c r="D673" i="66"/>
  <c r="D674" i="66"/>
  <c r="E674" i="66" s="1"/>
  <c r="D675" i="66"/>
  <c r="E675" i="66" s="1"/>
  <c r="D676" i="66"/>
  <c r="D677" i="66"/>
  <c r="E677" i="66" s="1"/>
  <c r="D678" i="66"/>
  <c r="D679" i="66"/>
  <c r="D680" i="66"/>
  <c r="D681" i="66"/>
  <c r="D682" i="66"/>
  <c r="D683" i="66"/>
  <c r="D684" i="66"/>
  <c r="D685" i="66"/>
  <c r="E685" i="66" s="1"/>
  <c r="D686" i="66"/>
  <c r="E686" i="66" s="1"/>
  <c r="D687" i="66"/>
  <c r="E687" i="66" s="1"/>
  <c r="D688" i="66"/>
  <c r="D689" i="66"/>
  <c r="E689" i="66" s="1"/>
  <c r="D690" i="66"/>
  <c r="E690" i="66" s="1"/>
  <c r="D691" i="66"/>
  <c r="D692" i="66"/>
  <c r="D693" i="66"/>
  <c r="D694" i="66"/>
  <c r="D695" i="66"/>
  <c r="D696" i="66"/>
  <c r="D697" i="66"/>
  <c r="D698" i="66"/>
  <c r="E698" i="66" s="1"/>
  <c r="D699" i="66"/>
  <c r="E699" i="66" s="1"/>
  <c r="D700" i="66"/>
  <c r="D701" i="66"/>
  <c r="E701" i="66" s="1"/>
  <c r="D702" i="66"/>
  <c r="E702" i="66" s="1"/>
  <c r="D703" i="66"/>
  <c r="D704" i="66"/>
  <c r="D705" i="66"/>
  <c r="D706" i="66"/>
  <c r="D707" i="66"/>
  <c r="D708" i="66"/>
  <c r="E708" i="66" s="1"/>
  <c r="D709" i="66"/>
  <c r="D710" i="66"/>
  <c r="E710" i="66" s="1"/>
  <c r="D711" i="66"/>
  <c r="E711" i="66" s="1"/>
  <c r="D712" i="66"/>
  <c r="D713" i="66"/>
  <c r="D714" i="66"/>
  <c r="E714" i="66" s="1"/>
  <c r="D715" i="66"/>
  <c r="D716" i="66"/>
  <c r="E716" i="66" s="1"/>
  <c r="D717" i="66"/>
  <c r="D718" i="66"/>
  <c r="D719" i="66"/>
  <c r="D720" i="66"/>
  <c r="D721" i="66"/>
  <c r="D722" i="66"/>
  <c r="E722" i="66" s="1"/>
  <c r="D723" i="66"/>
  <c r="E723" i="66" s="1"/>
  <c r="D724" i="66"/>
  <c r="D725" i="66"/>
  <c r="E725" i="66" s="1"/>
  <c r="D726" i="66"/>
  <c r="D727" i="66"/>
  <c r="D728" i="66"/>
  <c r="D729" i="66"/>
  <c r="D730" i="66"/>
  <c r="D731" i="66"/>
  <c r="D732" i="66"/>
  <c r="D733" i="66"/>
  <c r="D734" i="66"/>
  <c r="E734" i="66" s="1"/>
  <c r="D735" i="66"/>
  <c r="E735" i="66" s="1"/>
  <c r="D736" i="66"/>
  <c r="D737" i="66"/>
  <c r="D738" i="66"/>
  <c r="E738" i="66" s="1"/>
  <c r="D739" i="66"/>
  <c r="D740" i="66"/>
  <c r="E740" i="66" s="1"/>
  <c r="D741" i="66"/>
  <c r="D742" i="66"/>
  <c r="E742" i="66" s="1"/>
  <c r="D743" i="66"/>
  <c r="D744" i="66"/>
  <c r="D745" i="66"/>
  <c r="D746" i="66"/>
  <c r="E746" i="66" s="1"/>
  <c r="D747" i="66"/>
  <c r="E747" i="66" s="1"/>
  <c r="D748" i="66"/>
  <c r="D749" i="66"/>
  <c r="D750" i="66"/>
  <c r="D751" i="66"/>
  <c r="D752" i="66"/>
  <c r="D753" i="66"/>
  <c r="D754" i="66"/>
  <c r="D755" i="66"/>
  <c r="D756" i="66"/>
  <c r="D757" i="66"/>
  <c r="D758" i="66"/>
  <c r="E758" i="66" s="1"/>
  <c r="D759" i="66"/>
  <c r="E759" i="66" s="1"/>
  <c r="D760" i="66"/>
  <c r="D761" i="66"/>
  <c r="E761" i="66" s="1"/>
  <c r="D762" i="66"/>
  <c r="D763" i="66"/>
  <c r="D764" i="66"/>
  <c r="E764" i="66" s="1"/>
  <c r="D765" i="66"/>
  <c r="D766" i="66"/>
  <c r="D767" i="66"/>
  <c r="D768" i="66"/>
  <c r="E768" i="66" s="1"/>
  <c r="D769" i="66"/>
  <c r="D770" i="66"/>
  <c r="E770" i="66" s="1"/>
  <c r="D771" i="66"/>
  <c r="E771" i="66" s="1"/>
  <c r="D772" i="66"/>
  <c r="D773" i="66"/>
  <c r="E773" i="66" s="1"/>
  <c r="D774" i="66"/>
  <c r="E774" i="66" s="1"/>
  <c r="D775" i="66"/>
  <c r="D776" i="66"/>
  <c r="D777" i="66"/>
  <c r="D778" i="66"/>
  <c r="D779" i="66"/>
  <c r="D780" i="66"/>
  <c r="D781" i="66"/>
  <c r="E781" i="66" s="1"/>
  <c r="D782" i="66"/>
  <c r="E782" i="66" s="1"/>
  <c r="D783" i="66"/>
  <c r="E783" i="66" s="1"/>
  <c r="D784" i="66"/>
  <c r="D785" i="66"/>
  <c r="D786" i="66"/>
  <c r="E786" i="66" s="1"/>
  <c r="D787" i="66"/>
  <c r="D788" i="66"/>
  <c r="D789" i="66"/>
  <c r="D790" i="66"/>
  <c r="E790" i="66" s="1"/>
  <c r="D791" i="66"/>
  <c r="D792" i="66"/>
  <c r="E792" i="66" s="1"/>
  <c r="D793" i="66"/>
  <c r="D794" i="66"/>
  <c r="E794" i="66" s="1"/>
  <c r="D795" i="66"/>
  <c r="E795" i="66" s="1"/>
  <c r="D796" i="66"/>
  <c r="D797" i="66"/>
  <c r="E797" i="66" s="1"/>
  <c r="D798" i="66"/>
  <c r="D799" i="66"/>
  <c r="D800" i="66"/>
  <c r="E800" i="66" s="1"/>
  <c r="D801" i="66"/>
  <c r="D802" i="66"/>
  <c r="D803" i="66"/>
  <c r="D804" i="66"/>
  <c r="D805" i="66"/>
  <c r="E805" i="66" s="1"/>
  <c r="D806" i="66"/>
  <c r="E806" i="66" s="1"/>
  <c r="D807" i="66"/>
  <c r="E807" i="66" s="1"/>
  <c r="D808" i="66"/>
  <c r="D809" i="66"/>
  <c r="D810" i="66"/>
  <c r="E810" i="66" s="1"/>
  <c r="D811" i="66"/>
  <c r="D812" i="66"/>
  <c r="D813" i="66"/>
  <c r="D814" i="66"/>
  <c r="D815" i="66"/>
  <c r="D816" i="66"/>
  <c r="E816" i="66" s="1"/>
  <c r="D817" i="66"/>
  <c r="E817" i="66" s="1"/>
  <c r="D818" i="66"/>
  <c r="E818" i="66" s="1"/>
  <c r="D819" i="66"/>
  <c r="E819" i="66" s="1"/>
  <c r="D820" i="66"/>
  <c r="D821" i="66"/>
  <c r="E821" i="66" s="1"/>
  <c r="D822" i="66"/>
  <c r="D823" i="66"/>
  <c r="D824" i="66"/>
  <c r="D825" i="66"/>
  <c r="D826" i="66"/>
  <c r="D827" i="66"/>
  <c r="D828" i="66"/>
  <c r="D829" i="66"/>
  <c r="E829" i="66" s="1"/>
  <c r="D830" i="66"/>
  <c r="E830" i="66" s="1"/>
  <c r="D831" i="66"/>
  <c r="E831" i="66" s="1"/>
  <c r="D832" i="66"/>
  <c r="D833" i="66"/>
  <c r="E833" i="66" s="1"/>
  <c r="D834" i="66"/>
  <c r="E834" i="66" s="1"/>
  <c r="D835" i="66"/>
  <c r="D836" i="66"/>
  <c r="E836" i="66" s="1"/>
  <c r="D837" i="66"/>
  <c r="D838" i="66"/>
  <c r="D839" i="66"/>
  <c r="D840" i="66"/>
  <c r="D841" i="66"/>
  <c r="D842" i="66"/>
  <c r="E842" i="66" s="1"/>
  <c r="D843" i="66"/>
  <c r="E843" i="66" s="1"/>
  <c r="D844" i="66"/>
  <c r="D845" i="66"/>
  <c r="E845" i="66" s="1"/>
  <c r="D846" i="66"/>
  <c r="E846" i="66" s="1"/>
  <c r="D847" i="66"/>
  <c r="D848" i="66"/>
  <c r="D849" i="66"/>
  <c r="D850" i="66"/>
  <c r="D851" i="66"/>
  <c r="D852" i="66"/>
  <c r="E852" i="66" s="1"/>
  <c r="D853" i="66"/>
  <c r="E853" i="66" s="1"/>
  <c r="D854" i="66"/>
  <c r="E854" i="66" s="1"/>
  <c r="D855" i="66"/>
  <c r="E855" i="66" s="1"/>
  <c r="D856" i="66"/>
  <c r="D857" i="66"/>
  <c r="D858" i="66"/>
  <c r="E858" i="66" s="1"/>
  <c r="D859" i="66"/>
  <c r="D860" i="66"/>
  <c r="E860" i="66" s="1"/>
  <c r="D861" i="66"/>
  <c r="D862" i="66"/>
  <c r="D863" i="66"/>
  <c r="D864" i="66"/>
  <c r="D865" i="66"/>
  <c r="D866" i="66"/>
  <c r="E866" i="66" s="1"/>
  <c r="D867" i="66"/>
  <c r="E867" i="66" s="1"/>
  <c r="D868" i="66"/>
  <c r="D869" i="66"/>
  <c r="E869" i="66" s="1"/>
  <c r="D870" i="66"/>
  <c r="D871" i="66"/>
  <c r="D872" i="66"/>
  <c r="E872" i="66" s="1"/>
  <c r="D873" i="66"/>
  <c r="D874" i="66"/>
  <c r="D875" i="66"/>
  <c r="E337" i="66"/>
  <c r="E340" i="66"/>
  <c r="E341" i="66"/>
  <c r="E343" i="66"/>
  <c r="E344" i="66"/>
  <c r="E345" i="66"/>
  <c r="E346" i="66"/>
  <c r="E347" i="66"/>
  <c r="E348" i="66"/>
  <c r="E349" i="66"/>
  <c r="E352" i="66"/>
  <c r="E353" i="66"/>
  <c r="E354" i="66"/>
  <c r="E355" i="66"/>
  <c r="E356" i="66"/>
  <c r="E357" i="66"/>
  <c r="E358" i="66"/>
  <c r="E359" i="66"/>
  <c r="E360" i="66"/>
  <c r="E361" i="66"/>
  <c r="E364" i="66"/>
  <c r="E365" i="66"/>
  <c r="E366" i="66"/>
  <c r="E367" i="66"/>
  <c r="E369" i="66"/>
  <c r="E370" i="66"/>
  <c r="E371" i="66"/>
  <c r="E372" i="66"/>
  <c r="E373" i="66"/>
  <c r="E376" i="66"/>
  <c r="E377" i="66"/>
  <c r="E378" i="66"/>
  <c r="E379" i="66"/>
  <c r="E380" i="66"/>
  <c r="E381" i="66"/>
  <c r="E382" i="66"/>
  <c r="E383" i="66"/>
  <c r="E385" i="66"/>
  <c r="E388" i="66"/>
  <c r="E390" i="66"/>
  <c r="E391" i="66"/>
  <c r="E392" i="66"/>
  <c r="E393" i="66"/>
  <c r="E394" i="66"/>
  <c r="E395" i="66"/>
  <c r="E396" i="66"/>
  <c r="E397" i="66"/>
  <c r="E400" i="66"/>
  <c r="E401" i="66"/>
  <c r="E403" i="66"/>
  <c r="E404" i="66"/>
  <c r="E405" i="66"/>
  <c r="E406" i="66"/>
  <c r="E407" i="66"/>
  <c r="E408" i="66"/>
  <c r="E409" i="66"/>
  <c r="E412" i="66"/>
  <c r="E414" i="66"/>
  <c r="E415" i="66"/>
  <c r="E416" i="66"/>
  <c r="E417" i="66"/>
  <c r="E418" i="66"/>
  <c r="E419" i="66"/>
  <c r="E420" i="66"/>
  <c r="E421" i="66"/>
  <c r="E424" i="66"/>
  <c r="E425" i="66"/>
  <c r="E427" i="66"/>
  <c r="E429" i="66"/>
  <c r="E430" i="66"/>
  <c r="E431" i="66"/>
  <c r="E432" i="66"/>
  <c r="E433" i="66"/>
  <c r="E436" i="66"/>
  <c r="E438" i="66"/>
  <c r="E439" i="66"/>
  <c r="E440" i="66"/>
  <c r="E441" i="66"/>
  <c r="E442" i="66"/>
  <c r="E443" i="66"/>
  <c r="E444" i="66"/>
  <c r="E445" i="66"/>
  <c r="E448" i="66"/>
  <c r="E449" i="66"/>
  <c r="E451" i="66"/>
  <c r="E453" i="66"/>
  <c r="E454" i="66"/>
  <c r="E455" i="66"/>
  <c r="E456" i="66"/>
  <c r="E457" i="66"/>
  <c r="E460" i="66"/>
  <c r="E461" i="66"/>
  <c r="E462" i="66"/>
  <c r="E463" i="66"/>
  <c r="E464" i="66"/>
  <c r="E465" i="66"/>
  <c r="E466" i="66"/>
  <c r="E467" i="66"/>
  <c r="E468" i="66"/>
  <c r="E469" i="66"/>
  <c r="E472" i="66"/>
  <c r="E474" i="66"/>
  <c r="E475" i="66"/>
  <c r="E477" i="66"/>
  <c r="E478" i="66"/>
  <c r="E479" i="66"/>
  <c r="E481" i="66"/>
  <c r="E484" i="66"/>
  <c r="E485" i="66"/>
  <c r="E487" i="66"/>
  <c r="E488" i="66"/>
  <c r="E489" i="66"/>
  <c r="E490" i="66"/>
  <c r="E491" i="66"/>
  <c r="E492" i="66"/>
  <c r="E493" i="66"/>
  <c r="E496" i="66"/>
  <c r="E497" i="66"/>
  <c r="E498" i="66"/>
  <c r="E499" i="66"/>
  <c r="E500" i="66"/>
  <c r="E501" i="66"/>
  <c r="E502" i="66"/>
  <c r="E503" i="66"/>
  <c r="E505" i="66"/>
  <c r="E508" i="66"/>
  <c r="E509" i="66"/>
  <c r="E510" i="66"/>
  <c r="E511" i="66"/>
  <c r="E513" i="66"/>
  <c r="E514" i="66"/>
  <c r="E515" i="66"/>
  <c r="E516" i="66"/>
  <c r="E517" i="66"/>
  <c r="E520" i="66"/>
  <c r="E521" i="66"/>
  <c r="E523" i="66"/>
  <c r="E524" i="66"/>
  <c r="E525" i="66"/>
  <c r="E526" i="66"/>
  <c r="E527" i="66"/>
  <c r="E529" i="66"/>
  <c r="E532" i="66"/>
  <c r="E534" i="66"/>
  <c r="E535" i="66"/>
  <c r="E536" i="66"/>
  <c r="E537" i="66"/>
  <c r="E538" i="66"/>
  <c r="E539" i="66"/>
  <c r="E540" i="66"/>
  <c r="E541" i="66"/>
  <c r="E544" i="66"/>
  <c r="E547" i="66"/>
  <c r="E548" i="66"/>
  <c r="E549" i="66"/>
  <c r="E550" i="66"/>
  <c r="E551" i="66"/>
  <c r="E552" i="66"/>
  <c r="E553" i="66"/>
  <c r="E556" i="66"/>
  <c r="E559" i="66"/>
  <c r="E560" i="66"/>
  <c r="E561" i="66"/>
  <c r="E562" i="66"/>
  <c r="E563" i="66"/>
  <c r="E565" i="66"/>
  <c r="E568" i="66"/>
  <c r="E569" i="66"/>
  <c r="E571" i="66"/>
  <c r="E573" i="66"/>
  <c r="E574" i="66"/>
  <c r="E575" i="66"/>
  <c r="E576" i="66"/>
  <c r="E577" i="66"/>
  <c r="E580" i="66"/>
  <c r="E582" i="66"/>
  <c r="E583" i="66"/>
  <c r="E584" i="66"/>
  <c r="E585" i="66"/>
  <c r="E586" i="66"/>
  <c r="E587" i="66"/>
  <c r="E588" i="66"/>
  <c r="E589" i="66"/>
  <c r="E592" i="66"/>
  <c r="E593" i="66"/>
  <c r="E595" i="66"/>
  <c r="E597" i="66"/>
  <c r="E598" i="66"/>
  <c r="E599" i="66"/>
  <c r="E600" i="66"/>
  <c r="E601" i="66"/>
  <c r="E604" i="66"/>
  <c r="E605" i="66"/>
  <c r="E606" i="66"/>
  <c r="E607" i="66"/>
  <c r="E608" i="66"/>
  <c r="E609" i="66"/>
  <c r="E610" i="66"/>
  <c r="E611" i="66"/>
  <c r="E612" i="66"/>
  <c r="E613" i="66"/>
  <c r="E616" i="66"/>
  <c r="E618" i="66"/>
  <c r="E619" i="66"/>
  <c r="E621" i="66"/>
  <c r="E622" i="66"/>
  <c r="E623" i="66"/>
  <c r="E625" i="66"/>
  <c r="E628" i="66"/>
  <c r="E629" i="66"/>
  <c r="E631" i="66"/>
  <c r="E632" i="66"/>
  <c r="E633" i="66"/>
  <c r="E634" i="66"/>
  <c r="E635" i="66"/>
  <c r="E636" i="66"/>
  <c r="E640" i="66"/>
  <c r="E641" i="66"/>
  <c r="E642" i="66"/>
  <c r="E643" i="66"/>
  <c r="E644" i="66"/>
  <c r="E645" i="66"/>
  <c r="E646" i="66"/>
  <c r="E647" i="66"/>
  <c r="E649" i="66"/>
  <c r="E652" i="66"/>
  <c r="E654" i="66"/>
  <c r="E655" i="66"/>
  <c r="E657" i="66"/>
  <c r="E658" i="66"/>
  <c r="E659" i="66"/>
  <c r="E660" i="66"/>
  <c r="E661" i="66"/>
  <c r="E664" i="66"/>
  <c r="E665" i="66"/>
  <c r="E667" i="66"/>
  <c r="E668" i="66"/>
  <c r="E669" i="66"/>
  <c r="E670" i="66"/>
  <c r="E671" i="66"/>
  <c r="E673" i="66"/>
  <c r="E676" i="66"/>
  <c r="E678" i="66"/>
  <c r="E679" i="66"/>
  <c r="E680" i="66"/>
  <c r="E681" i="66"/>
  <c r="E682" i="66"/>
  <c r="E683" i="66"/>
  <c r="E684" i="66"/>
  <c r="E688" i="66"/>
  <c r="E691" i="66"/>
  <c r="E692" i="66"/>
  <c r="E693" i="66"/>
  <c r="E694" i="66"/>
  <c r="E695" i="66"/>
  <c r="E696" i="66"/>
  <c r="E697" i="66"/>
  <c r="E700" i="66"/>
  <c r="E703" i="66"/>
  <c r="E704" i="66"/>
  <c r="E705" i="66"/>
  <c r="E706" i="66"/>
  <c r="E707" i="66"/>
  <c r="E709" i="66"/>
  <c r="E712" i="66"/>
  <c r="E713" i="66"/>
  <c r="E715" i="66"/>
  <c r="E717" i="66"/>
  <c r="E718" i="66"/>
  <c r="E719" i="66"/>
  <c r="E720" i="66"/>
  <c r="E721" i="66"/>
  <c r="E724" i="66"/>
  <c r="E726" i="66"/>
  <c r="E727" i="66"/>
  <c r="E728" i="66"/>
  <c r="E729" i="66"/>
  <c r="E730" i="66"/>
  <c r="E731" i="66"/>
  <c r="E732" i="66"/>
  <c r="E733" i="66"/>
  <c r="E736" i="66"/>
  <c r="E737" i="66"/>
  <c r="E739" i="66"/>
  <c r="E741" i="66"/>
  <c r="E743" i="66"/>
  <c r="E744" i="66"/>
  <c r="E745" i="66"/>
  <c r="E748" i="66"/>
  <c r="E749" i="66"/>
  <c r="E750" i="66"/>
  <c r="E751" i="66"/>
  <c r="E752" i="66"/>
  <c r="E753" i="66"/>
  <c r="E754" i="66"/>
  <c r="E755" i="66"/>
  <c r="E756" i="66"/>
  <c r="E757" i="66"/>
  <c r="E760" i="66"/>
  <c r="E762" i="66"/>
  <c r="E763" i="66"/>
  <c r="E765" i="66"/>
  <c r="E766" i="66"/>
  <c r="E767" i="66"/>
  <c r="E769" i="66"/>
  <c r="E772" i="66"/>
  <c r="E775" i="66"/>
  <c r="E776" i="66"/>
  <c r="E777" i="66"/>
  <c r="E778" i="66"/>
  <c r="E779" i="66"/>
  <c r="E780" i="66"/>
  <c r="E784" i="66"/>
  <c r="E785" i="66"/>
  <c r="E787" i="66"/>
  <c r="E788" i="66"/>
  <c r="E789" i="66"/>
  <c r="E791" i="66"/>
  <c r="E793" i="66"/>
  <c r="E796" i="66"/>
  <c r="E798" i="66"/>
  <c r="E799" i="66"/>
  <c r="E801" i="66"/>
  <c r="E802" i="66"/>
  <c r="E803" i="66"/>
  <c r="E804" i="66"/>
  <c r="E808" i="66"/>
  <c r="E809" i="66"/>
  <c r="E811" i="66"/>
  <c r="E812" i="66"/>
  <c r="E813" i="66"/>
  <c r="E814" i="66"/>
  <c r="E815" i="66"/>
  <c r="E820" i="66"/>
  <c r="E822" i="66"/>
  <c r="E823" i="66"/>
  <c r="E824" i="66"/>
  <c r="E825" i="66"/>
  <c r="E826" i="66"/>
  <c r="E827" i="66"/>
  <c r="E828" i="66"/>
  <c r="E832" i="66"/>
  <c r="E835" i="66"/>
  <c r="E837" i="66"/>
  <c r="E838" i="66"/>
  <c r="E839" i="66"/>
  <c r="E840" i="66"/>
  <c r="E841" i="66"/>
  <c r="E844" i="66"/>
  <c r="E847" i="66"/>
  <c r="E848" i="66"/>
  <c r="E849" i="66"/>
  <c r="E850" i="66"/>
  <c r="E851" i="66"/>
  <c r="E856" i="66"/>
  <c r="E857" i="66"/>
  <c r="E859" i="66"/>
  <c r="E861" i="66"/>
  <c r="E862" i="66"/>
  <c r="E863" i="66"/>
  <c r="E864" i="66"/>
  <c r="E865" i="66"/>
  <c r="E868" i="66"/>
  <c r="E870" i="66"/>
  <c r="E871" i="66"/>
  <c r="E873" i="66"/>
  <c r="E874" i="66"/>
  <c r="E875" i="66"/>
  <c r="F337" i="66"/>
  <c r="G337" i="66" s="1"/>
  <c r="F338" i="66"/>
  <c r="G338" i="66" s="1"/>
  <c r="F339" i="66"/>
  <c r="G339" i="66" s="1"/>
  <c r="F340" i="66"/>
  <c r="G340" i="66" s="1"/>
  <c r="F341" i="66"/>
  <c r="G341" i="66" s="1"/>
  <c r="F342" i="66"/>
  <c r="G342" i="66" s="1"/>
  <c r="F343" i="66"/>
  <c r="G343" i="66" s="1"/>
  <c r="F344" i="66"/>
  <c r="G344" i="66" s="1"/>
  <c r="F345" i="66"/>
  <c r="G345" i="66" s="1"/>
  <c r="F346" i="66"/>
  <c r="F347" i="66"/>
  <c r="G347" i="66" s="1"/>
  <c r="F348" i="66"/>
  <c r="F349" i="66"/>
  <c r="G349" i="66" s="1"/>
  <c r="F350" i="66"/>
  <c r="G350" i="66" s="1"/>
  <c r="F351" i="66"/>
  <c r="F352" i="66"/>
  <c r="G352" i="66" s="1"/>
  <c r="F353" i="66"/>
  <c r="G353" i="66" s="1"/>
  <c r="F354" i="66"/>
  <c r="G354" i="66" s="1"/>
  <c r="F355" i="66"/>
  <c r="G355" i="66" s="1"/>
  <c r="F356" i="66"/>
  <c r="G356" i="66" s="1"/>
  <c r="F357" i="66"/>
  <c r="F358" i="66"/>
  <c r="F359" i="66"/>
  <c r="G359" i="66" s="1"/>
  <c r="F360" i="66"/>
  <c r="F361" i="66"/>
  <c r="G361" i="66" s="1"/>
  <c r="F362" i="66"/>
  <c r="G362" i="66" s="1"/>
  <c r="F363" i="66"/>
  <c r="F364" i="66"/>
  <c r="G364" i="66" s="1"/>
  <c r="F365" i="66"/>
  <c r="G365" i="66" s="1"/>
  <c r="F366" i="66"/>
  <c r="G366" i="66" s="1"/>
  <c r="F367" i="66"/>
  <c r="G367" i="66" s="1"/>
  <c r="F368" i="66"/>
  <c r="G368" i="66" s="1"/>
  <c r="F369" i="66"/>
  <c r="G369" i="66" s="1"/>
  <c r="F370" i="66"/>
  <c r="F371" i="66"/>
  <c r="G371" i="66" s="1"/>
  <c r="F372" i="66"/>
  <c r="F373" i="66"/>
  <c r="G373" i="66" s="1"/>
  <c r="F374" i="66"/>
  <c r="G374" i="66" s="1"/>
  <c r="F375" i="66"/>
  <c r="F376" i="66"/>
  <c r="G376" i="66" s="1"/>
  <c r="F377" i="66"/>
  <c r="G377" i="66" s="1"/>
  <c r="F378" i="66"/>
  <c r="G378" i="66" s="1"/>
  <c r="F379" i="66"/>
  <c r="G379" i="66" s="1"/>
  <c r="F380" i="66"/>
  <c r="G380" i="66" s="1"/>
  <c r="F381" i="66"/>
  <c r="F382" i="66"/>
  <c r="F383" i="66"/>
  <c r="G383" i="66" s="1"/>
  <c r="F384" i="66"/>
  <c r="G384" i="66" s="1"/>
  <c r="F385" i="66"/>
  <c r="G385" i="66" s="1"/>
  <c r="F386" i="66"/>
  <c r="G386" i="66" s="1"/>
  <c r="F387" i="66"/>
  <c r="F388" i="66"/>
  <c r="G388" i="66" s="1"/>
  <c r="F389" i="66"/>
  <c r="G389" i="66" s="1"/>
  <c r="F390" i="66"/>
  <c r="G390" i="66" s="1"/>
  <c r="F391" i="66"/>
  <c r="G391" i="66" s="1"/>
  <c r="F392" i="66"/>
  <c r="G392" i="66" s="1"/>
  <c r="F393" i="66"/>
  <c r="G393" i="66" s="1"/>
  <c r="F394" i="66"/>
  <c r="F395" i="66"/>
  <c r="F396" i="66"/>
  <c r="G396" i="66" s="1"/>
  <c r="F397" i="66"/>
  <c r="G397" i="66" s="1"/>
  <c r="F398" i="66"/>
  <c r="G398" i="66" s="1"/>
  <c r="F399" i="66"/>
  <c r="G399" i="66" s="1"/>
  <c r="F400" i="66"/>
  <c r="G400" i="66" s="1"/>
  <c r="F401" i="66"/>
  <c r="G401" i="66" s="1"/>
  <c r="F402" i="66"/>
  <c r="G402" i="66" s="1"/>
  <c r="F403" i="66"/>
  <c r="G403" i="66" s="1"/>
  <c r="F404" i="66"/>
  <c r="G404" i="66" s="1"/>
  <c r="F405" i="66"/>
  <c r="F406" i="66"/>
  <c r="F407" i="66"/>
  <c r="F408" i="66"/>
  <c r="G408" i="66" s="1"/>
  <c r="F409" i="66"/>
  <c r="F410" i="66"/>
  <c r="G410" i="66" s="1"/>
  <c r="F411" i="66"/>
  <c r="F412" i="66"/>
  <c r="G412" i="66" s="1"/>
  <c r="F413" i="66"/>
  <c r="G413" i="66" s="1"/>
  <c r="F414" i="66"/>
  <c r="G414" i="66" s="1"/>
  <c r="F415" i="66"/>
  <c r="G415" i="66" s="1"/>
  <c r="F416" i="66"/>
  <c r="G416" i="66" s="1"/>
  <c r="F417" i="66"/>
  <c r="F418" i="66"/>
  <c r="F419" i="66"/>
  <c r="F420" i="66"/>
  <c r="F421" i="66"/>
  <c r="F422" i="66"/>
  <c r="G422" i="66" s="1"/>
  <c r="F423" i="66"/>
  <c r="G423" i="66" s="1"/>
  <c r="F424" i="66"/>
  <c r="G424" i="66" s="1"/>
  <c r="F425" i="66"/>
  <c r="G425" i="66" s="1"/>
  <c r="F426" i="66"/>
  <c r="G426" i="66" s="1"/>
  <c r="F427" i="66"/>
  <c r="G427" i="66" s="1"/>
  <c r="F428" i="66"/>
  <c r="G428" i="66" s="1"/>
  <c r="F429" i="66"/>
  <c r="G429" i="66" s="1"/>
  <c r="F430" i="66"/>
  <c r="F431" i="66"/>
  <c r="G431" i="66" s="1"/>
  <c r="F432" i="66"/>
  <c r="F433" i="66"/>
  <c r="G433" i="66" s="1"/>
  <c r="F434" i="66"/>
  <c r="G434" i="66" s="1"/>
  <c r="F435" i="66"/>
  <c r="F436" i="66"/>
  <c r="G436" i="66" s="1"/>
  <c r="F437" i="66"/>
  <c r="G437" i="66" s="1"/>
  <c r="F438" i="66"/>
  <c r="G438" i="66" s="1"/>
  <c r="F439" i="66"/>
  <c r="G439" i="66" s="1"/>
  <c r="F440" i="66"/>
  <c r="G440" i="66" s="1"/>
  <c r="F441" i="66"/>
  <c r="G441" i="66" s="1"/>
  <c r="F442" i="66"/>
  <c r="F443" i="66"/>
  <c r="F444" i="66"/>
  <c r="F445" i="66"/>
  <c r="G445" i="66" s="1"/>
  <c r="F446" i="66"/>
  <c r="G446" i="66" s="1"/>
  <c r="F447" i="66"/>
  <c r="F448" i="66"/>
  <c r="G448" i="66" s="1"/>
  <c r="F449" i="66"/>
  <c r="G449" i="66" s="1"/>
  <c r="F450" i="66"/>
  <c r="G450" i="66" s="1"/>
  <c r="F451" i="66"/>
  <c r="G451" i="66" s="1"/>
  <c r="F452" i="66"/>
  <c r="G452" i="66" s="1"/>
  <c r="F453" i="66"/>
  <c r="F454" i="66"/>
  <c r="F455" i="66"/>
  <c r="F456" i="66"/>
  <c r="F457" i="66"/>
  <c r="G457" i="66" s="1"/>
  <c r="F458" i="66"/>
  <c r="G458" i="66" s="1"/>
  <c r="F459" i="66"/>
  <c r="F460" i="66"/>
  <c r="G460" i="66" s="1"/>
  <c r="F461" i="66"/>
  <c r="G461" i="66" s="1"/>
  <c r="F462" i="66"/>
  <c r="G462" i="66" s="1"/>
  <c r="F463" i="66"/>
  <c r="G463" i="66" s="1"/>
  <c r="F464" i="66"/>
  <c r="G464" i="66" s="1"/>
  <c r="F465" i="66"/>
  <c r="G465" i="66" s="1"/>
  <c r="F466" i="66"/>
  <c r="F467" i="66"/>
  <c r="G467" i="66" s="1"/>
  <c r="F468" i="66"/>
  <c r="F469" i="66"/>
  <c r="G469" i="66" s="1"/>
  <c r="F470" i="66"/>
  <c r="G470" i="66" s="1"/>
  <c r="F471" i="66"/>
  <c r="G471" i="66" s="1"/>
  <c r="F472" i="66"/>
  <c r="G472" i="66" s="1"/>
  <c r="F473" i="66"/>
  <c r="G473" i="66" s="1"/>
  <c r="F474" i="66"/>
  <c r="G474" i="66" s="1"/>
  <c r="F475" i="66"/>
  <c r="G475" i="66" s="1"/>
  <c r="F476" i="66"/>
  <c r="G476" i="66" s="1"/>
  <c r="F477" i="66"/>
  <c r="F478" i="66"/>
  <c r="F479" i="66"/>
  <c r="F480" i="66"/>
  <c r="G480" i="66" s="1"/>
  <c r="F481" i="66"/>
  <c r="G481" i="66" s="1"/>
  <c r="F482" i="66"/>
  <c r="G482" i="66" s="1"/>
  <c r="F483" i="66"/>
  <c r="F484" i="66"/>
  <c r="G484" i="66" s="1"/>
  <c r="F485" i="66"/>
  <c r="G485" i="66" s="1"/>
  <c r="F486" i="66"/>
  <c r="G486" i="66" s="1"/>
  <c r="F487" i="66"/>
  <c r="G487" i="66" s="1"/>
  <c r="F488" i="66"/>
  <c r="G488" i="66" s="1"/>
  <c r="F489" i="66"/>
  <c r="G489" i="66" s="1"/>
  <c r="F490" i="66"/>
  <c r="F491" i="66"/>
  <c r="G491" i="66" s="1"/>
  <c r="F492" i="66"/>
  <c r="F493" i="66"/>
  <c r="G493" i="66" s="1"/>
  <c r="F494" i="66"/>
  <c r="G494" i="66" s="1"/>
  <c r="F495" i="66"/>
  <c r="G495" i="66" s="1"/>
  <c r="F496" i="66"/>
  <c r="G496" i="66" s="1"/>
  <c r="F497" i="66"/>
  <c r="G497" i="66" s="1"/>
  <c r="F498" i="66"/>
  <c r="G498" i="66" s="1"/>
  <c r="F499" i="66"/>
  <c r="G499" i="66" s="1"/>
  <c r="F500" i="66"/>
  <c r="G500" i="66" s="1"/>
  <c r="F501" i="66"/>
  <c r="G501" i="66" s="1"/>
  <c r="F502" i="66"/>
  <c r="F503" i="66"/>
  <c r="G503" i="66" s="1"/>
  <c r="F504" i="66"/>
  <c r="F505" i="66"/>
  <c r="G505" i="66" s="1"/>
  <c r="F506" i="66"/>
  <c r="G506" i="66" s="1"/>
  <c r="F507" i="66"/>
  <c r="G507" i="66" s="1"/>
  <c r="F508" i="66"/>
  <c r="G508" i="66" s="1"/>
  <c r="F509" i="66"/>
  <c r="G509" i="66" s="1"/>
  <c r="F510" i="66"/>
  <c r="G510" i="66" s="1"/>
  <c r="F511" i="66"/>
  <c r="G511" i="66" s="1"/>
  <c r="F512" i="66"/>
  <c r="G512" i="66" s="1"/>
  <c r="F513" i="66"/>
  <c r="F514" i="66"/>
  <c r="G514" i="66" s="1"/>
  <c r="F515" i="66"/>
  <c r="G515" i="66" s="1"/>
  <c r="F516" i="66"/>
  <c r="F517" i="66"/>
  <c r="G517" i="66" s="1"/>
  <c r="F518" i="66"/>
  <c r="G518" i="66" s="1"/>
  <c r="F519" i="66"/>
  <c r="G519" i="66" s="1"/>
  <c r="F520" i="66"/>
  <c r="G520" i="66" s="1"/>
  <c r="F521" i="66"/>
  <c r="G521" i="66" s="1"/>
  <c r="F522" i="66"/>
  <c r="G522" i="66" s="1"/>
  <c r="F523" i="66"/>
  <c r="G523" i="66" s="1"/>
  <c r="F524" i="66"/>
  <c r="G524" i="66" s="1"/>
  <c r="F525" i="66"/>
  <c r="G525" i="66" s="1"/>
  <c r="F526" i="66"/>
  <c r="G526" i="66" s="1"/>
  <c r="F527" i="66"/>
  <c r="F528" i="66"/>
  <c r="F529" i="66"/>
  <c r="G529" i="66" s="1"/>
  <c r="F530" i="66"/>
  <c r="G530" i="66" s="1"/>
  <c r="F531" i="66"/>
  <c r="G531" i="66" s="1"/>
  <c r="F532" i="66"/>
  <c r="G532" i="66" s="1"/>
  <c r="F533" i="66"/>
  <c r="G533" i="66" s="1"/>
  <c r="F534" i="66"/>
  <c r="G534" i="66" s="1"/>
  <c r="F535" i="66"/>
  <c r="G535" i="66" s="1"/>
  <c r="F536" i="66"/>
  <c r="G536" i="66" s="1"/>
  <c r="F537" i="66"/>
  <c r="G537" i="66" s="1"/>
  <c r="F538" i="66"/>
  <c r="G538" i="66" s="1"/>
  <c r="F539" i="66"/>
  <c r="F540" i="66"/>
  <c r="F541" i="66"/>
  <c r="F542" i="66"/>
  <c r="G542" i="66" s="1"/>
  <c r="F543" i="66"/>
  <c r="F544" i="66"/>
  <c r="G544" i="66" s="1"/>
  <c r="F545" i="66"/>
  <c r="G545" i="66" s="1"/>
  <c r="F546" i="66"/>
  <c r="G546" i="66" s="1"/>
  <c r="F547" i="66"/>
  <c r="G547" i="66" s="1"/>
  <c r="F548" i="66"/>
  <c r="G548" i="66" s="1"/>
  <c r="F549" i="66"/>
  <c r="G549" i="66" s="1"/>
  <c r="F550" i="66"/>
  <c r="G550" i="66" s="1"/>
  <c r="F551" i="66"/>
  <c r="F552" i="66"/>
  <c r="G552" i="66" s="1"/>
  <c r="F553" i="66"/>
  <c r="G553" i="66" s="1"/>
  <c r="F554" i="66"/>
  <c r="G554" i="66" s="1"/>
  <c r="F555" i="66"/>
  <c r="F556" i="66"/>
  <c r="G556" i="66" s="1"/>
  <c r="F557" i="66"/>
  <c r="G557" i="66" s="1"/>
  <c r="F558" i="66"/>
  <c r="G558" i="66" s="1"/>
  <c r="F559" i="66"/>
  <c r="G559" i="66" s="1"/>
  <c r="F560" i="66"/>
  <c r="G560" i="66" s="1"/>
  <c r="F561" i="66"/>
  <c r="F562" i="66"/>
  <c r="G562" i="66" s="1"/>
  <c r="F563" i="66"/>
  <c r="G563" i="66" s="1"/>
  <c r="F564" i="66"/>
  <c r="F565" i="66"/>
  <c r="G565" i="66" s="1"/>
  <c r="F566" i="66"/>
  <c r="G566" i="66" s="1"/>
  <c r="F567" i="66"/>
  <c r="G567" i="66" s="1"/>
  <c r="F568" i="66"/>
  <c r="G568" i="66" s="1"/>
  <c r="F569" i="66"/>
  <c r="G569" i="66" s="1"/>
  <c r="F570" i="66"/>
  <c r="G570" i="66" s="1"/>
  <c r="F571" i="66"/>
  <c r="G571" i="66" s="1"/>
  <c r="F572" i="66"/>
  <c r="G572" i="66" s="1"/>
  <c r="F573" i="66"/>
  <c r="G573" i="66" s="1"/>
  <c r="F574" i="66"/>
  <c r="G574" i="66" s="1"/>
  <c r="F575" i="66"/>
  <c r="F576" i="66"/>
  <c r="F577" i="66"/>
  <c r="F578" i="66"/>
  <c r="G578" i="66" s="1"/>
  <c r="F579" i="66"/>
  <c r="F580" i="66"/>
  <c r="G580" i="66" s="1"/>
  <c r="F581" i="66"/>
  <c r="G581" i="66" s="1"/>
  <c r="F582" i="66"/>
  <c r="G582" i="66" s="1"/>
  <c r="F583" i="66"/>
  <c r="G583" i="66" s="1"/>
  <c r="F584" i="66"/>
  <c r="G584" i="66" s="1"/>
  <c r="F585" i="66"/>
  <c r="G585" i="66" s="1"/>
  <c r="F586" i="66"/>
  <c r="G586" i="66" s="1"/>
  <c r="F587" i="66"/>
  <c r="G587" i="66" s="1"/>
  <c r="F588" i="66"/>
  <c r="F589" i="66"/>
  <c r="G589" i="66" s="1"/>
  <c r="F590" i="66"/>
  <c r="G590" i="66" s="1"/>
  <c r="F591" i="66"/>
  <c r="G591" i="66" s="1"/>
  <c r="F592" i="66"/>
  <c r="G592" i="66" s="1"/>
  <c r="F593" i="66"/>
  <c r="G593" i="66" s="1"/>
  <c r="F594" i="66"/>
  <c r="G594" i="66" s="1"/>
  <c r="F595" i="66"/>
  <c r="G595" i="66" s="1"/>
  <c r="F596" i="66"/>
  <c r="G596" i="66" s="1"/>
  <c r="F597" i="66"/>
  <c r="F598" i="66"/>
  <c r="G598" i="66" s="1"/>
  <c r="F599" i="66"/>
  <c r="F600" i="66"/>
  <c r="G600" i="66" s="1"/>
  <c r="F601" i="66"/>
  <c r="F602" i="66"/>
  <c r="G602" i="66" s="1"/>
  <c r="F603" i="66"/>
  <c r="F604" i="66"/>
  <c r="G604" i="66" s="1"/>
  <c r="F605" i="66"/>
  <c r="G605" i="66" s="1"/>
  <c r="F606" i="66"/>
  <c r="G606" i="66" s="1"/>
  <c r="F607" i="66"/>
  <c r="G607" i="66" s="1"/>
  <c r="F608" i="66"/>
  <c r="G608" i="66" s="1"/>
  <c r="F609" i="66"/>
  <c r="F610" i="66"/>
  <c r="G610" i="66" s="1"/>
  <c r="F611" i="66"/>
  <c r="G611" i="66" s="1"/>
  <c r="F612" i="66"/>
  <c r="G612" i="66" s="1"/>
  <c r="F613" i="66"/>
  <c r="G613" i="66" s="1"/>
  <c r="F614" i="66"/>
  <c r="G614" i="66" s="1"/>
  <c r="F615" i="66"/>
  <c r="G615" i="66" s="1"/>
  <c r="F616" i="66"/>
  <c r="G616" i="66" s="1"/>
  <c r="F617" i="66"/>
  <c r="G617" i="66" s="1"/>
  <c r="F618" i="66"/>
  <c r="G618" i="66" s="1"/>
  <c r="F619" i="66"/>
  <c r="G619" i="66" s="1"/>
  <c r="F620" i="66"/>
  <c r="G620" i="66" s="1"/>
  <c r="F621" i="66"/>
  <c r="F622" i="66"/>
  <c r="G622" i="66" s="1"/>
  <c r="F623" i="66"/>
  <c r="G623" i="66" s="1"/>
  <c r="F624" i="66"/>
  <c r="F625" i="66"/>
  <c r="G625" i="66" s="1"/>
  <c r="F626" i="66"/>
  <c r="G626" i="66" s="1"/>
  <c r="F627" i="66"/>
  <c r="G627" i="66" s="1"/>
  <c r="F628" i="66"/>
  <c r="G628" i="66" s="1"/>
  <c r="F629" i="66"/>
  <c r="G629" i="66" s="1"/>
  <c r="F630" i="66"/>
  <c r="G630" i="66" s="1"/>
  <c r="F631" i="66"/>
  <c r="G631" i="66" s="1"/>
  <c r="F632" i="66"/>
  <c r="G632" i="66" s="1"/>
  <c r="F633" i="66"/>
  <c r="G633" i="66" s="1"/>
  <c r="F634" i="66"/>
  <c r="G634" i="66" s="1"/>
  <c r="F635" i="66"/>
  <c r="F636" i="66"/>
  <c r="F637" i="66"/>
  <c r="G637" i="66" s="1"/>
  <c r="F638" i="66"/>
  <c r="G638" i="66" s="1"/>
  <c r="F639" i="66"/>
  <c r="G639" i="66" s="1"/>
  <c r="F640" i="66"/>
  <c r="G640" i="66" s="1"/>
  <c r="F641" i="66"/>
  <c r="G641" i="66" s="1"/>
  <c r="F642" i="66"/>
  <c r="G642" i="66" s="1"/>
  <c r="F643" i="66"/>
  <c r="G643" i="66" s="1"/>
  <c r="F644" i="66"/>
  <c r="G644" i="66" s="1"/>
  <c r="F645" i="66"/>
  <c r="G645" i="66" s="1"/>
  <c r="F646" i="66"/>
  <c r="G646" i="66" s="1"/>
  <c r="F647" i="66"/>
  <c r="G647" i="66" s="1"/>
  <c r="F648" i="66"/>
  <c r="G648" i="66" s="1"/>
  <c r="F649" i="66"/>
  <c r="G649" i="66" s="1"/>
  <c r="F650" i="66"/>
  <c r="G650" i="66" s="1"/>
  <c r="F651" i="66"/>
  <c r="G651" i="66" s="1"/>
  <c r="F652" i="66"/>
  <c r="G652" i="66" s="1"/>
  <c r="F653" i="66"/>
  <c r="G653" i="66" s="1"/>
  <c r="F654" i="66"/>
  <c r="G654" i="66" s="1"/>
  <c r="F655" i="66"/>
  <c r="G655" i="66" s="1"/>
  <c r="F656" i="66"/>
  <c r="G656" i="66" s="1"/>
  <c r="F657" i="66"/>
  <c r="F658" i="66"/>
  <c r="G658" i="66" s="1"/>
  <c r="F659" i="66"/>
  <c r="F660" i="66"/>
  <c r="G660" i="66" s="1"/>
  <c r="F661" i="66"/>
  <c r="G661" i="66" s="1"/>
  <c r="F662" i="66"/>
  <c r="G662" i="66" s="1"/>
  <c r="F663" i="66"/>
  <c r="G663" i="66" s="1"/>
  <c r="F664" i="66"/>
  <c r="G664" i="66" s="1"/>
  <c r="F665" i="66"/>
  <c r="G665" i="66" s="1"/>
  <c r="F666" i="66"/>
  <c r="G666" i="66" s="1"/>
  <c r="F667" i="66"/>
  <c r="G667" i="66" s="1"/>
  <c r="F668" i="66"/>
  <c r="G668" i="66" s="1"/>
  <c r="F669" i="66"/>
  <c r="F670" i="66"/>
  <c r="G670" i="66" s="1"/>
  <c r="F671" i="66"/>
  <c r="F672" i="66"/>
  <c r="F673" i="66"/>
  <c r="G673" i="66" s="1"/>
  <c r="F674" i="66"/>
  <c r="G674" i="66" s="1"/>
  <c r="F675" i="66"/>
  <c r="G675" i="66" s="1"/>
  <c r="F676" i="66"/>
  <c r="G676" i="66" s="1"/>
  <c r="F677" i="66"/>
  <c r="G677" i="66" s="1"/>
  <c r="F678" i="66"/>
  <c r="G678" i="66" s="1"/>
  <c r="F679" i="66"/>
  <c r="G679" i="66" s="1"/>
  <c r="F680" i="66"/>
  <c r="G680" i="66" s="1"/>
  <c r="F681" i="66"/>
  <c r="G681" i="66" s="1"/>
  <c r="F682" i="66"/>
  <c r="G682" i="66" s="1"/>
  <c r="F683" i="66"/>
  <c r="F684" i="66"/>
  <c r="F685" i="66"/>
  <c r="F686" i="66"/>
  <c r="G686" i="66" s="1"/>
  <c r="F687" i="66"/>
  <c r="G687" i="66" s="1"/>
  <c r="F688" i="66"/>
  <c r="G688" i="66" s="1"/>
  <c r="F689" i="66"/>
  <c r="G689" i="66" s="1"/>
  <c r="F690" i="66"/>
  <c r="G690" i="66" s="1"/>
  <c r="F691" i="66"/>
  <c r="G691" i="66" s="1"/>
  <c r="F692" i="66"/>
  <c r="G692" i="66" s="1"/>
  <c r="F693" i="66"/>
  <c r="G693" i="66" s="1"/>
  <c r="F694" i="66"/>
  <c r="G694" i="66" s="1"/>
  <c r="F695" i="66"/>
  <c r="F696" i="66"/>
  <c r="G696" i="66" s="1"/>
  <c r="F697" i="66"/>
  <c r="G697" i="66" s="1"/>
  <c r="F698" i="66"/>
  <c r="G698" i="66" s="1"/>
  <c r="F699" i="66"/>
  <c r="G699" i="66" s="1"/>
  <c r="F700" i="66"/>
  <c r="G700" i="66" s="1"/>
  <c r="F701" i="66"/>
  <c r="G701" i="66" s="1"/>
  <c r="F702" i="66"/>
  <c r="G702" i="66" s="1"/>
  <c r="F703" i="66"/>
  <c r="G703" i="66" s="1"/>
  <c r="F704" i="66"/>
  <c r="G704" i="66" s="1"/>
  <c r="F705" i="66"/>
  <c r="G705" i="66" s="1"/>
  <c r="F706" i="66"/>
  <c r="G706" i="66" s="1"/>
  <c r="F707" i="66"/>
  <c r="F708" i="66"/>
  <c r="F709" i="66"/>
  <c r="G709" i="66" s="1"/>
  <c r="F710" i="66"/>
  <c r="G710" i="66" s="1"/>
  <c r="F711" i="66"/>
  <c r="G711" i="66" s="1"/>
  <c r="F712" i="66"/>
  <c r="G712" i="66" s="1"/>
  <c r="F713" i="66"/>
  <c r="G713" i="66" s="1"/>
  <c r="F714" i="66"/>
  <c r="G714" i="66" s="1"/>
  <c r="F715" i="66"/>
  <c r="G715" i="66" s="1"/>
  <c r="F716" i="66"/>
  <c r="G716" i="66" s="1"/>
  <c r="F717" i="66"/>
  <c r="F718" i="66"/>
  <c r="G718" i="66" s="1"/>
  <c r="F719" i="66"/>
  <c r="G719" i="66" s="1"/>
  <c r="F720" i="66"/>
  <c r="F721" i="66"/>
  <c r="G721" i="66" s="1"/>
  <c r="F722" i="66"/>
  <c r="G722" i="66" s="1"/>
  <c r="F723" i="66"/>
  <c r="G723" i="66" s="1"/>
  <c r="F724" i="66"/>
  <c r="G724" i="66" s="1"/>
  <c r="F725" i="66"/>
  <c r="G725" i="66" s="1"/>
  <c r="F726" i="66"/>
  <c r="G726" i="66" s="1"/>
  <c r="F727" i="66"/>
  <c r="G727" i="66" s="1"/>
  <c r="F728" i="66"/>
  <c r="G728" i="66" s="1"/>
  <c r="F729" i="66"/>
  <c r="G729" i="66" s="1"/>
  <c r="F730" i="66"/>
  <c r="G730" i="66" s="1"/>
  <c r="F731" i="66"/>
  <c r="G731" i="66" s="1"/>
  <c r="F732" i="66"/>
  <c r="F733" i="66"/>
  <c r="G733" i="66" s="1"/>
  <c r="F734" i="66"/>
  <c r="G734" i="66" s="1"/>
  <c r="F735" i="66"/>
  <c r="G735" i="66" s="1"/>
  <c r="F736" i="66"/>
  <c r="G736" i="66" s="1"/>
  <c r="F737" i="66"/>
  <c r="G737" i="66" s="1"/>
  <c r="F738" i="66"/>
  <c r="G738" i="66" s="1"/>
  <c r="F739" i="66"/>
  <c r="G739" i="66" s="1"/>
  <c r="F740" i="66"/>
  <c r="G740" i="66" s="1"/>
  <c r="F741" i="66"/>
  <c r="F742" i="66"/>
  <c r="G742" i="66" s="1"/>
  <c r="F743" i="66"/>
  <c r="G743" i="66" s="1"/>
  <c r="F744" i="66"/>
  <c r="G744" i="66" s="1"/>
  <c r="F745" i="66"/>
  <c r="G745" i="66" s="1"/>
  <c r="F746" i="66"/>
  <c r="G746" i="66" s="1"/>
  <c r="F747" i="66"/>
  <c r="G747" i="66" s="1"/>
  <c r="F748" i="66"/>
  <c r="G748" i="66" s="1"/>
  <c r="F749" i="66"/>
  <c r="G749" i="66" s="1"/>
  <c r="F750" i="66"/>
  <c r="G750" i="66" s="1"/>
  <c r="F751" i="66"/>
  <c r="G751" i="66" s="1"/>
  <c r="F752" i="66"/>
  <c r="G752" i="66" s="1"/>
  <c r="F753" i="66"/>
  <c r="F754" i="66"/>
  <c r="G754" i="66" s="1"/>
  <c r="F755" i="66"/>
  <c r="G755" i="66" s="1"/>
  <c r="F756" i="66"/>
  <c r="G756" i="66" s="1"/>
  <c r="F757" i="66"/>
  <c r="F758" i="66"/>
  <c r="F759" i="66"/>
  <c r="G759" i="66" s="1"/>
  <c r="F760" i="66"/>
  <c r="G760" i="66" s="1"/>
  <c r="F761" i="66"/>
  <c r="G761" i="66" s="1"/>
  <c r="F762" i="66"/>
  <c r="G762" i="66" s="1"/>
  <c r="F763" i="66"/>
  <c r="G763" i="66" s="1"/>
  <c r="F764" i="66"/>
  <c r="G764" i="66" s="1"/>
  <c r="F765" i="66"/>
  <c r="G765" i="66" s="1"/>
  <c r="F766" i="66"/>
  <c r="G766" i="66" s="1"/>
  <c r="F767" i="66"/>
  <c r="G767" i="66" s="1"/>
  <c r="F768" i="66"/>
  <c r="G768" i="66" s="1"/>
  <c r="F769" i="66"/>
  <c r="F770" i="66"/>
  <c r="G770" i="66" s="1"/>
  <c r="F771" i="66"/>
  <c r="G771" i="66" s="1"/>
  <c r="F772" i="66"/>
  <c r="G772" i="66" s="1"/>
  <c r="F773" i="66"/>
  <c r="G773" i="66" s="1"/>
  <c r="F774" i="66"/>
  <c r="G774" i="66" s="1"/>
  <c r="F775" i="66"/>
  <c r="G775" i="66" s="1"/>
  <c r="F776" i="66"/>
  <c r="G776" i="66" s="1"/>
  <c r="F777" i="66"/>
  <c r="F778" i="66"/>
  <c r="G778" i="66" s="1"/>
  <c r="F779" i="66"/>
  <c r="G779" i="66" s="1"/>
  <c r="F780" i="66"/>
  <c r="G780" i="66" s="1"/>
  <c r="F781" i="66"/>
  <c r="G781" i="66" s="1"/>
  <c r="F782" i="66"/>
  <c r="G782" i="66" s="1"/>
  <c r="F783" i="66"/>
  <c r="G783" i="66" s="1"/>
  <c r="F784" i="66"/>
  <c r="G784" i="66" s="1"/>
  <c r="F785" i="66"/>
  <c r="G785" i="66" s="1"/>
  <c r="F786" i="66"/>
  <c r="G786" i="66" s="1"/>
  <c r="F787" i="66"/>
  <c r="G787" i="66" s="1"/>
  <c r="F788" i="66"/>
  <c r="G788" i="66" s="1"/>
  <c r="F789" i="66"/>
  <c r="G789" i="66" s="1"/>
  <c r="F790" i="66"/>
  <c r="G790" i="66" s="1"/>
  <c r="F791" i="66"/>
  <c r="G791" i="66" s="1"/>
  <c r="F792" i="66"/>
  <c r="G792" i="66" s="1"/>
  <c r="F793" i="66"/>
  <c r="G793" i="66" s="1"/>
  <c r="F794" i="66"/>
  <c r="G794" i="66" s="1"/>
  <c r="F795" i="66"/>
  <c r="G795" i="66" s="1"/>
  <c r="F796" i="66"/>
  <c r="G796" i="66" s="1"/>
  <c r="F797" i="66"/>
  <c r="G797" i="66" s="1"/>
  <c r="F798" i="66"/>
  <c r="G798" i="66" s="1"/>
  <c r="F799" i="66"/>
  <c r="G799" i="66" s="1"/>
  <c r="F800" i="66"/>
  <c r="G800" i="66" s="1"/>
  <c r="F801" i="66"/>
  <c r="F802" i="66"/>
  <c r="F803" i="66"/>
  <c r="G803" i="66" s="1"/>
  <c r="F804" i="66"/>
  <c r="G804" i="66" s="1"/>
  <c r="F805" i="66"/>
  <c r="G805" i="66" s="1"/>
  <c r="F806" i="66"/>
  <c r="G806" i="66" s="1"/>
  <c r="F807" i="66"/>
  <c r="G807" i="66" s="1"/>
  <c r="F808" i="66"/>
  <c r="G808" i="66" s="1"/>
  <c r="F809" i="66"/>
  <c r="G809" i="66" s="1"/>
  <c r="F810" i="66"/>
  <c r="G810" i="66" s="1"/>
  <c r="F811" i="66"/>
  <c r="G811" i="66" s="1"/>
  <c r="F812" i="66"/>
  <c r="G812" i="66" s="1"/>
  <c r="F813" i="66"/>
  <c r="G813" i="66" s="1"/>
  <c r="F814" i="66"/>
  <c r="G814" i="66" s="1"/>
  <c r="F815" i="66"/>
  <c r="G815" i="66" s="1"/>
  <c r="F816" i="66"/>
  <c r="G816" i="66" s="1"/>
  <c r="F817" i="66"/>
  <c r="F818" i="66"/>
  <c r="G818" i="66" s="1"/>
  <c r="F819" i="66"/>
  <c r="G819" i="66" s="1"/>
  <c r="F820" i="66"/>
  <c r="G820" i="66" s="1"/>
  <c r="F821" i="66"/>
  <c r="G821" i="66" s="1"/>
  <c r="F822" i="66"/>
  <c r="G822" i="66" s="1"/>
  <c r="F823" i="66"/>
  <c r="G823" i="66" s="1"/>
  <c r="F824" i="66"/>
  <c r="G824" i="66" s="1"/>
  <c r="F825" i="66"/>
  <c r="G825" i="66" s="1"/>
  <c r="F826" i="66"/>
  <c r="G826" i="66" s="1"/>
  <c r="F827" i="66"/>
  <c r="G827" i="66" s="1"/>
  <c r="F828" i="66"/>
  <c r="G828" i="66" s="1"/>
  <c r="F829" i="66"/>
  <c r="G829" i="66" s="1"/>
  <c r="F830" i="66"/>
  <c r="G830" i="66" s="1"/>
  <c r="F831" i="66"/>
  <c r="G831" i="66" s="1"/>
  <c r="F832" i="66"/>
  <c r="G832" i="66" s="1"/>
  <c r="F833" i="66"/>
  <c r="G833" i="66" s="1"/>
  <c r="F834" i="66"/>
  <c r="G834" i="66" s="1"/>
  <c r="F835" i="66"/>
  <c r="G835" i="66" s="1"/>
  <c r="F836" i="66"/>
  <c r="G836" i="66" s="1"/>
  <c r="F837" i="66"/>
  <c r="G837" i="66" s="1"/>
  <c r="F838" i="66"/>
  <c r="G838" i="66" s="1"/>
  <c r="F839" i="66"/>
  <c r="G839" i="66" s="1"/>
  <c r="F840" i="66"/>
  <c r="G840" i="66" s="1"/>
  <c r="F841" i="66"/>
  <c r="G841" i="66" s="1"/>
  <c r="F842" i="66"/>
  <c r="G842" i="66" s="1"/>
  <c r="F843" i="66"/>
  <c r="G843" i="66" s="1"/>
  <c r="F844" i="66"/>
  <c r="G844" i="66" s="1"/>
  <c r="F845" i="66"/>
  <c r="G845" i="66" s="1"/>
  <c r="F846" i="66"/>
  <c r="G846" i="66" s="1"/>
  <c r="F847" i="66"/>
  <c r="G847" i="66" s="1"/>
  <c r="F848" i="66"/>
  <c r="G848" i="66" s="1"/>
  <c r="F849" i="66"/>
  <c r="G849" i="66" s="1"/>
  <c r="F850" i="66"/>
  <c r="G850" i="66" s="1"/>
  <c r="F851" i="66"/>
  <c r="G851" i="66" s="1"/>
  <c r="F852" i="66"/>
  <c r="G852" i="66" s="1"/>
  <c r="F853" i="66"/>
  <c r="G853" i="66" s="1"/>
  <c r="F854" i="66"/>
  <c r="G854" i="66" s="1"/>
  <c r="F855" i="66"/>
  <c r="G855" i="66" s="1"/>
  <c r="F856" i="66"/>
  <c r="G856" i="66" s="1"/>
  <c r="F857" i="66"/>
  <c r="G857" i="66" s="1"/>
  <c r="F858" i="66"/>
  <c r="G858" i="66" s="1"/>
  <c r="F859" i="66"/>
  <c r="G859" i="66" s="1"/>
  <c r="F860" i="66"/>
  <c r="G860" i="66" s="1"/>
  <c r="F861" i="66"/>
  <c r="G861" i="66" s="1"/>
  <c r="F862" i="66"/>
  <c r="G862" i="66" s="1"/>
  <c r="F863" i="66"/>
  <c r="G863" i="66" s="1"/>
  <c r="F864" i="66"/>
  <c r="G864" i="66" s="1"/>
  <c r="F865" i="66"/>
  <c r="F866" i="66"/>
  <c r="G866" i="66" s="1"/>
  <c r="F867" i="66"/>
  <c r="G867" i="66" s="1"/>
  <c r="F868" i="66"/>
  <c r="G868" i="66" s="1"/>
  <c r="F869" i="66"/>
  <c r="G869" i="66" s="1"/>
  <c r="F870" i="66"/>
  <c r="G870" i="66" s="1"/>
  <c r="F871" i="66"/>
  <c r="G871" i="66" s="1"/>
  <c r="F872" i="66"/>
  <c r="G872" i="66" s="1"/>
  <c r="F873" i="66"/>
  <c r="G873" i="66" s="1"/>
  <c r="F874" i="66"/>
  <c r="F875" i="66"/>
  <c r="G875" i="66" s="1"/>
  <c r="G346" i="66"/>
  <c r="G348" i="66"/>
  <c r="G351" i="66"/>
  <c r="G357" i="66"/>
  <c r="G358" i="66"/>
  <c r="G360" i="66"/>
  <c r="G363" i="66"/>
  <c r="G370" i="66"/>
  <c r="G372" i="66"/>
  <c r="G375" i="66"/>
  <c r="G381" i="66"/>
  <c r="G382" i="66"/>
  <c r="G387" i="66"/>
  <c r="G394" i="66"/>
  <c r="G395" i="66"/>
  <c r="G405" i="66"/>
  <c r="G406" i="66"/>
  <c r="G407" i="66"/>
  <c r="G409" i="66"/>
  <c r="G411" i="66"/>
  <c r="G417" i="66"/>
  <c r="G418" i="66"/>
  <c r="G419" i="66"/>
  <c r="G420" i="66"/>
  <c r="G421" i="66"/>
  <c r="G430" i="66"/>
  <c r="G432" i="66"/>
  <c r="G435" i="66"/>
  <c r="G442" i="66"/>
  <c r="G443" i="66"/>
  <c r="G444" i="66"/>
  <c r="G447" i="66"/>
  <c r="G453" i="66"/>
  <c r="G454" i="66"/>
  <c r="G455" i="66"/>
  <c r="G456" i="66"/>
  <c r="G459" i="66"/>
  <c r="G466" i="66"/>
  <c r="G468" i="66"/>
  <c r="G477" i="66"/>
  <c r="G478" i="66"/>
  <c r="G479" i="66"/>
  <c r="G483" i="66"/>
  <c r="G490" i="66"/>
  <c r="G492" i="66"/>
  <c r="G502" i="66"/>
  <c r="G504" i="66"/>
  <c r="G513" i="66"/>
  <c r="G516" i="66"/>
  <c r="G527" i="66"/>
  <c r="G528" i="66"/>
  <c r="G539" i="66"/>
  <c r="G540" i="66"/>
  <c r="G541" i="66"/>
  <c r="G543" i="66"/>
  <c r="G551" i="66"/>
  <c r="G555" i="66"/>
  <c r="G561" i="66"/>
  <c r="G564" i="66"/>
  <c r="G575" i="66"/>
  <c r="G576" i="66"/>
  <c r="G577" i="66"/>
  <c r="G579" i="66"/>
  <c r="G588" i="66"/>
  <c r="G597" i="66"/>
  <c r="G599" i="66"/>
  <c r="G601" i="66"/>
  <c r="G603" i="66"/>
  <c r="G609" i="66"/>
  <c r="G621" i="66"/>
  <c r="G624" i="66"/>
  <c r="G635" i="66"/>
  <c r="G636" i="66"/>
  <c r="G657" i="66"/>
  <c r="G659" i="66"/>
  <c r="G669" i="66"/>
  <c r="G671" i="66"/>
  <c r="G672" i="66"/>
  <c r="G683" i="66"/>
  <c r="G684" i="66"/>
  <c r="G685" i="66"/>
  <c r="G695" i="66"/>
  <c r="G707" i="66"/>
  <c r="G708" i="66"/>
  <c r="G717" i="66"/>
  <c r="G720" i="66"/>
  <c r="G732" i="66"/>
  <c r="G741" i="66"/>
  <c r="G753" i="66"/>
  <c r="G757" i="66"/>
  <c r="G758" i="66"/>
  <c r="G769" i="66"/>
  <c r="G777" i="66"/>
  <c r="G801" i="66"/>
  <c r="G802" i="66"/>
  <c r="G817" i="66"/>
  <c r="G865" i="66"/>
  <c r="G874" i="66"/>
  <c r="H337" i="66"/>
  <c r="H338" i="66"/>
  <c r="H339" i="66"/>
  <c r="H340" i="66"/>
  <c r="H341" i="66"/>
  <c r="H342" i="66"/>
  <c r="H343" i="66"/>
  <c r="H344" i="66"/>
  <c r="H345" i="66"/>
  <c r="H346" i="66"/>
  <c r="H347" i="66"/>
  <c r="H348" i="66"/>
  <c r="H349" i="66"/>
  <c r="H350" i="66"/>
  <c r="H351" i="66"/>
  <c r="H352" i="66"/>
  <c r="H353" i="66"/>
  <c r="H354" i="66"/>
  <c r="H355" i="66"/>
  <c r="H356" i="66"/>
  <c r="H357" i="66"/>
  <c r="H358" i="66"/>
  <c r="H359" i="66"/>
  <c r="H360" i="66"/>
  <c r="H361" i="66"/>
  <c r="H362" i="66"/>
  <c r="H363" i="66"/>
  <c r="H364" i="66"/>
  <c r="H365" i="66"/>
  <c r="H366" i="66"/>
  <c r="H367" i="66"/>
  <c r="H368" i="66"/>
  <c r="H369" i="66"/>
  <c r="H370" i="66"/>
  <c r="H371" i="66"/>
  <c r="H372" i="66"/>
  <c r="H373" i="66"/>
  <c r="H374" i="66"/>
  <c r="H375" i="66"/>
  <c r="H376" i="66"/>
  <c r="H377" i="66"/>
  <c r="H378" i="66"/>
  <c r="H379" i="66"/>
  <c r="H380" i="66"/>
  <c r="H381" i="66"/>
  <c r="H382" i="66"/>
  <c r="H383" i="66"/>
  <c r="H384" i="66"/>
  <c r="H385" i="66"/>
  <c r="H386" i="66"/>
  <c r="H387" i="66"/>
  <c r="H388" i="66"/>
  <c r="H389" i="66"/>
  <c r="H390" i="66"/>
  <c r="H391" i="66"/>
  <c r="H392" i="66"/>
  <c r="H393" i="66"/>
  <c r="H394" i="66"/>
  <c r="H395" i="66"/>
  <c r="H396" i="66"/>
  <c r="H397" i="66"/>
  <c r="H398" i="66"/>
  <c r="H399" i="66"/>
  <c r="H400" i="66"/>
  <c r="H401" i="66"/>
  <c r="H402" i="66"/>
  <c r="H403" i="66"/>
  <c r="H404" i="66"/>
  <c r="H405" i="66"/>
  <c r="H406" i="66"/>
  <c r="H407" i="66"/>
  <c r="H408" i="66"/>
  <c r="H409" i="66"/>
  <c r="H410" i="66"/>
  <c r="H411" i="66"/>
  <c r="H412" i="66"/>
  <c r="H413" i="66"/>
  <c r="H414" i="66"/>
  <c r="H415" i="66"/>
  <c r="H416" i="66"/>
  <c r="H417" i="66"/>
  <c r="H418" i="66"/>
  <c r="H419" i="66"/>
  <c r="H420" i="66"/>
  <c r="H421" i="66"/>
  <c r="H422" i="66"/>
  <c r="H423" i="66"/>
  <c r="H424" i="66"/>
  <c r="H425" i="66"/>
  <c r="H426" i="66"/>
  <c r="H427" i="66"/>
  <c r="H428" i="66"/>
  <c r="H429" i="66"/>
  <c r="H430" i="66"/>
  <c r="H431" i="66"/>
  <c r="H432" i="66"/>
  <c r="H433" i="66"/>
  <c r="H434" i="66"/>
  <c r="H435" i="66"/>
  <c r="H436" i="66"/>
  <c r="H437" i="66"/>
  <c r="H438" i="66"/>
  <c r="H439" i="66"/>
  <c r="H440" i="66"/>
  <c r="H441" i="66"/>
  <c r="H442" i="66"/>
  <c r="H443" i="66"/>
  <c r="H444" i="66"/>
  <c r="H445" i="66"/>
  <c r="H446" i="66"/>
  <c r="H447" i="66"/>
  <c r="H448" i="66"/>
  <c r="H449" i="66"/>
  <c r="H450" i="66"/>
  <c r="H451" i="66"/>
  <c r="H452" i="66"/>
  <c r="H453" i="66"/>
  <c r="H454" i="66"/>
  <c r="H455" i="66"/>
  <c r="H456" i="66"/>
  <c r="H457" i="66"/>
  <c r="H458" i="66"/>
  <c r="H459" i="66"/>
  <c r="H460" i="66"/>
  <c r="H461" i="66"/>
  <c r="H462" i="66"/>
  <c r="H463" i="66"/>
  <c r="H464" i="66"/>
  <c r="H465" i="66"/>
  <c r="H466" i="66"/>
  <c r="H467" i="66"/>
  <c r="H468" i="66"/>
  <c r="H469" i="66"/>
  <c r="H470" i="66"/>
  <c r="H471" i="66"/>
  <c r="H472" i="66"/>
  <c r="H473" i="66"/>
  <c r="H474" i="66"/>
  <c r="H475" i="66"/>
  <c r="H476" i="66"/>
  <c r="H477" i="66"/>
  <c r="H478" i="66"/>
  <c r="H479" i="66"/>
  <c r="H480" i="66"/>
  <c r="H481" i="66"/>
  <c r="H482" i="66"/>
  <c r="H483" i="66"/>
  <c r="H484" i="66"/>
  <c r="H485" i="66"/>
  <c r="H486" i="66"/>
  <c r="H487" i="66"/>
  <c r="H488" i="66"/>
  <c r="H489" i="66"/>
  <c r="H490" i="66"/>
  <c r="H491" i="66"/>
  <c r="H492" i="66"/>
  <c r="H493" i="66"/>
  <c r="H494" i="66"/>
  <c r="H495" i="66"/>
  <c r="H496" i="66"/>
  <c r="H497" i="66"/>
  <c r="H498" i="66"/>
  <c r="H499" i="66"/>
  <c r="H500" i="66"/>
  <c r="H501" i="66"/>
  <c r="H502" i="66"/>
  <c r="H503" i="66"/>
  <c r="H504" i="66"/>
  <c r="H505" i="66"/>
  <c r="H506" i="66"/>
  <c r="H507" i="66"/>
  <c r="H508" i="66"/>
  <c r="H509" i="66"/>
  <c r="H510" i="66"/>
  <c r="H511" i="66"/>
  <c r="H512" i="66"/>
  <c r="H513" i="66"/>
  <c r="H514" i="66"/>
  <c r="H515" i="66"/>
  <c r="H516" i="66"/>
  <c r="H517" i="66"/>
  <c r="H518" i="66"/>
  <c r="H519" i="66"/>
  <c r="H520" i="66"/>
  <c r="H521" i="66"/>
  <c r="H522" i="66"/>
  <c r="H523" i="66"/>
  <c r="H524" i="66"/>
  <c r="H525" i="66"/>
  <c r="H526" i="66"/>
  <c r="H527" i="66"/>
  <c r="H528" i="66"/>
  <c r="H529" i="66"/>
  <c r="H530" i="66"/>
  <c r="H531" i="66"/>
  <c r="H532" i="66"/>
  <c r="H533" i="66"/>
  <c r="H534" i="66"/>
  <c r="H535" i="66"/>
  <c r="H536" i="66"/>
  <c r="H537" i="66"/>
  <c r="H538" i="66"/>
  <c r="H539" i="66"/>
  <c r="H540" i="66"/>
  <c r="H541" i="66"/>
  <c r="H542" i="66"/>
  <c r="H543" i="66"/>
  <c r="H544" i="66"/>
  <c r="H545" i="66"/>
  <c r="H546" i="66"/>
  <c r="H547" i="66"/>
  <c r="H548" i="66"/>
  <c r="H549" i="66"/>
  <c r="H550" i="66"/>
  <c r="H551" i="66"/>
  <c r="H552" i="66"/>
  <c r="H553" i="66"/>
  <c r="H554" i="66"/>
  <c r="H555" i="66"/>
  <c r="H556" i="66"/>
  <c r="H557" i="66"/>
  <c r="H558" i="66"/>
  <c r="H559" i="66"/>
  <c r="H560" i="66"/>
  <c r="H561" i="66"/>
  <c r="H562" i="66"/>
  <c r="H563" i="66"/>
  <c r="H564" i="66"/>
  <c r="H565" i="66"/>
  <c r="H566" i="66"/>
  <c r="H567" i="66"/>
  <c r="H568" i="66"/>
  <c r="H569" i="66"/>
  <c r="H570" i="66"/>
  <c r="H571" i="66"/>
  <c r="H572" i="66"/>
  <c r="H573" i="66"/>
  <c r="H574" i="66"/>
  <c r="H575" i="66"/>
  <c r="H576" i="66"/>
  <c r="H577" i="66"/>
  <c r="H578" i="66"/>
  <c r="H579" i="66"/>
  <c r="H580" i="66"/>
  <c r="H581" i="66"/>
  <c r="H582" i="66"/>
  <c r="H583" i="66"/>
  <c r="H584" i="66"/>
  <c r="H585" i="66"/>
  <c r="H586" i="66"/>
  <c r="H587" i="66"/>
  <c r="H588" i="66"/>
  <c r="H589" i="66"/>
  <c r="H590" i="66"/>
  <c r="H591" i="66"/>
  <c r="H592" i="66"/>
  <c r="H593" i="66"/>
  <c r="H594" i="66"/>
  <c r="H595" i="66"/>
  <c r="H596" i="66"/>
  <c r="H597" i="66"/>
  <c r="H598" i="66"/>
  <c r="H599" i="66"/>
  <c r="H600" i="66"/>
  <c r="H601" i="66"/>
  <c r="H602" i="66"/>
  <c r="H603" i="66"/>
  <c r="H604" i="66"/>
  <c r="H605" i="66"/>
  <c r="H606" i="66"/>
  <c r="H607" i="66"/>
  <c r="H608" i="66"/>
  <c r="H609" i="66"/>
  <c r="H610" i="66"/>
  <c r="H611" i="66"/>
  <c r="H612" i="66"/>
  <c r="H613" i="66"/>
  <c r="H614" i="66"/>
  <c r="H615" i="66"/>
  <c r="H616" i="66"/>
  <c r="H617" i="66"/>
  <c r="H618" i="66"/>
  <c r="H619" i="66"/>
  <c r="H620" i="66"/>
  <c r="H621" i="66"/>
  <c r="H622" i="66"/>
  <c r="H623" i="66"/>
  <c r="H624" i="66"/>
  <c r="H625" i="66"/>
  <c r="H626" i="66"/>
  <c r="H627" i="66"/>
  <c r="H628" i="66"/>
  <c r="H629" i="66"/>
  <c r="H630" i="66"/>
  <c r="H631" i="66"/>
  <c r="H632" i="66"/>
  <c r="H633" i="66"/>
  <c r="H634" i="66"/>
  <c r="H635" i="66"/>
  <c r="H636" i="66"/>
  <c r="H637" i="66"/>
  <c r="H638" i="66"/>
  <c r="H639" i="66"/>
  <c r="H640" i="66"/>
  <c r="H641" i="66"/>
  <c r="H642" i="66"/>
  <c r="H643" i="66"/>
  <c r="H644" i="66"/>
  <c r="H645" i="66"/>
  <c r="H646" i="66"/>
  <c r="H647" i="66"/>
  <c r="H648" i="66"/>
  <c r="H649" i="66"/>
  <c r="H650" i="66"/>
  <c r="H651" i="66"/>
  <c r="H652" i="66"/>
  <c r="H653" i="66"/>
  <c r="H654" i="66"/>
  <c r="H655" i="66"/>
  <c r="H656" i="66"/>
  <c r="H657" i="66"/>
  <c r="H658" i="66"/>
  <c r="H659" i="66"/>
  <c r="H660" i="66"/>
  <c r="H661" i="66"/>
  <c r="H662" i="66"/>
  <c r="H663" i="66"/>
  <c r="H664" i="66"/>
  <c r="H665" i="66"/>
  <c r="H666" i="66"/>
  <c r="H667" i="66"/>
  <c r="H668" i="66"/>
  <c r="H669" i="66"/>
  <c r="H670" i="66"/>
  <c r="H671" i="66"/>
  <c r="H672" i="66"/>
  <c r="H673" i="66"/>
  <c r="H674" i="66"/>
  <c r="H675" i="66"/>
  <c r="H676" i="66"/>
  <c r="H677" i="66"/>
  <c r="H678" i="66"/>
  <c r="H679" i="66"/>
  <c r="H680" i="66"/>
  <c r="H681" i="66"/>
  <c r="H682" i="66"/>
  <c r="H683" i="66"/>
  <c r="H684" i="66"/>
  <c r="H685" i="66"/>
  <c r="H686" i="66"/>
  <c r="H687" i="66"/>
  <c r="H688" i="66"/>
  <c r="H689" i="66"/>
  <c r="H690" i="66"/>
  <c r="H691" i="66"/>
  <c r="H692" i="66"/>
  <c r="H693" i="66"/>
  <c r="H694" i="66"/>
  <c r="H695" i="66"/>
  <c r="H696" i="66"/>
  <c r="H697" i="66"/>
  <c r="H698" i="66"/>
  <c r="H699" i="66"/>
  <c r="H700" i="66"/>
  <c r="H701" i="66"/>
  <c r="H702" i="66"/>
  <c r="H703" i="66"/>
  <c r="H704" i="66"/>
  <c r="H705" i="66"/>
  <c r="H706" i="66"/>
  <c r="H707" i="66"/>
  <c r="H708" i="66"/>
  <c r="H709" i="66"/>
  <c r="H710" i="66"/>
  <c r="H711" i="66"/>
  <c r="H712" i="66"/>
  <c r="H713" i="66"/>
  <c r="H714" i="66"/>
  <c r="H715" i="66"/>
  <c r="H716" i="66"/>
  <c r="H717" i="66"/>
  <c r="H718" i="66"/>
  <c r="H719" i="66"/>
  <c r="H720" i="66"/>
  <c r="H721" i="66"/>
  <c r="H722" i="66"/>
  <c r="H723" i="66"/>
  <c r="H724" i="66"/>
  <c r="H725" i="66"/>
  <c r="H726" i="66"/>
  <c r="H727" i="66"/>
  <c r="H728" i="66"/>
  <c r="H729" i="66"/>
  <c r="H730" i="66"/>
  <c r="H731" i="66"/>
  <c r="H732" i="66"/>
  <c r="H733" i="66"/>
  <c r="H734" i="66"/>
  <c r="H735" i="66"/>
  <c r="H736" i="66"/>
  <c r="H737" i="66"/>
  <c r="H738" i="66"/>
  <c r="H739" i="66"/>
  <c r="H740" i="66"/>
  <c r="H741" i="66"/>
  <c r="H742" i="66"/>
  <c r="H743" i="66"/>
  <c r="H744" i="66"/>
  <c r="H745" i="66"/>
  <c r="H746" i="66"/>
  <c r="H747" i="66"/>
  <c r="H748" i="66"/>
  <c r="H749" i="66"/>
  <c r="H750" i="66"/>
  <c r="H751" i="66"/>
  <c r="H752" i="66"/>
  <c r="H753" i="66"/>
  <c r="H754" i="66"/>
  <c r="H755" i="66"/>
  <c r="H756" i="66"/>
  <c r="H757" i="66"/>
  <c r="H758" i="66"/>
  <c r="H759" i="66"/>
  <c r="H760" i="66"/>
  <c r="H761" i="66"/>
  <c r="H762" i="66"/>
  <c r="H763" i="66"/>
  <c r="H764" i="66"/>
  <c r="H765" i="66"/>
  <c r="H766" i="66"/>
  <c r="H767" i="66"/>
  <c r="H768" i="66"/>
  <c r="H769" i="66"/>
  <c r="H770" i="66"/>
  <c r="H771" i="66"/>
  <c r="H772" i="66"/>
  <c r="H773" i="66"/>
  <c r="H774" i="66"/>
  <c r="H775" i="66"/>
  <c r="H776" i="66"/>
  <c r="H777" i="66"/>
  <c r="H778" i="66"/>
  <c r="H779" i="66"/>
  <c r="H780" i="66"/>
  <c r="H781" i="66"/>
  <c r="H782" i="66"/>
  <c r="H783" i="66"/>
  <c r="H784" i="66"/>
  <c r="H785" i="66"/>
  <c r="H786" i="66"/>
  <c r="H787" i="66"/>
  <c r="H788" i="66"/>
  <c r="H789" i="66"/>
  <c r="H790" i="66"/>
  <c r="H791" i="66"/>
  <c r="H792" i="66"/>
  <c r="H793" i="66"/>
  <c r="H794" i="66"/>
  <c r="H795" i="66"/>
  <c r="H796" i="66"/>
  <c r="H797" i="66"/>
  <c r="H798" i="66"/>
  <c r="H799" i="66"/>
  <c r="H800" i="66"/>
  <c r="H801" i="66"/>
  <c r="H802" i="66"/>
  <c r="H803" i="66"/>
  <c r="H804" i="66"/>
  <c r="H805" i="66"/>
  <c r="H806" i="66"/>
  <c r="H807" i="66"/>
  <c r="H808" i="66"/>
  <c r="H809" i="66"/>
  <c r="H810" i="66"/>
  <c r="H811" i="66"/>
  <c r="H812" i="66"/>
  <c r="H813" i="66"/>
  <c r="H814" i="66"/>
  <c r="H815" i="66"/>
  <c r="H816" i="66"/>
  <c r="H817" i="66"/>
  <c r="H818" i="66"/>
  <c r="H819" i="66"/>
  <c r="H820" i="66"/>
  <c r="H821" i="66"/>
  <c r="H822" i="66"/>
  <c r="H823" i="66"/>
  <c r="H824" i="66"/>
  <c r="H825" i="66"/>
  <c r="H826" i="66"/>
  <c r="H827" i="66"/>
  <c r="H828" i="66"/>
  <c r="H829" i="66"/>
  <c r="H830" i="66"/>
  <c r="H831" i="66"/>
  <c r="H832" i="66"/>
  <c r="H833" i="66"/>
  <c r="H834" i="66"/>
  <c r="H835" i="66"/>
  <c r="H836" i="66"/>
  <c r="H837" i="66"/>
  <c r="H838" i="66"/>
  <c r="H839" i="66"/>
  <c r="H840" i="66"/>
  <c r="H841" i="66"/>
  <c r="H842" i="66"/>
  <c r="H843" i="66"/>
  <c r="H844" i="66"/>
  <c r="H845" i="66"/>
  <c r="H846" i="66"/>
  <c r="H847" i="66"/>
  <c r="H848" i="66"/>
  <c r="H849" i="66"/>
  <c r="H850" i="66"/>
  <c r="H851" i="66"/>
  <c r="H852" i="66"/>
  <c r="H853" i="66"/>
  <c r="H854" i="66"/>
  <c r="H855" i="66"/>
  <c r="H856" i="66"/>
  <c r="H857" i="66"/>
  <c r="H858" i="66"/>
  <c r="H859" i="66"/>
  <c r="H860" i="66"/>
  <c r="H861" i="66"/>
  <c r="H862" i="66"/>
  <c r="H863" i="66"/>
  <c r="H864" i="66"/>
  <c r="H865" i="66"/>
  <c r="H866" i="66"/>
  <c r="H867" i="66"/>
  <c r="H868" i="66"/>
  <c r="H869" i="66"/>
  <c r="H870" i="66"/>
  <c r="H871" i="66"/>
  <c r="H872" i="66"/>
  <c r="H873" i="66"/>
  <c r="H874" i="66"/>
  <c r="H875" i="66"/>
  <c r="C6" i="43"/>
  <c r="B1" i="58"/>
  <c r="D27" i="58" s="1"/>
  <c r="D2" i="72"/>
  <c r="B43" i="58" l="1"/>
  <c r="D43" i="58" s="1"/>
  <c r="E47" i="58"/>
  <c r="E48" i="58"/>
  <c r="E46" i="58"/>
  <c r="B44" i="58"/>
  <c r="D44" i="58" s="1"/>
  <c r="B45" i="58"/>
  <c r="D45" i="58" s="1"/>
  <c r="B46" i="58"/>
  <c r="D46" i="58" s="1"/>
  <c r="B47" i="58"/>
  <c r="D47" i="58" s="1"/>
  <c r="B48" i="58"/>
  <c r="D48" i="58" s="1"/>
  <c r="E35" i="58"/>
  <c r="E26" i="58"/>
  <c r="E27" i="58"/>
  <c r="E36" i="58"/>
  <c r="E37" i="58"/>
  <c r="E28" i="58"/>
  <c r="E29" i="58"/>
  <c r="E38" i="58"/>
  <c r="E39" i="58"/>
  <c r="E31" i="58"/>
  <c r="E40" i="58"/>
  <c r="E41" i="58"/>
  <c r="E42" i="58"/>
  <c r="E43" i="58"/>
  <c r="E44" i="58"/>
  <c r="E30" i="58"/>
  <c r="E32" i="58"/>
  <c r="E33" i="58"/>
  <c r="E45" i="58"/>
  <c r="E25" i="58"/>
  <c r="E34" i="58"/>
  <c r="H29" i="57"/>
  <c r="H17" i="57"/>
  <c r="H30" i="57"/>
  <c r="H18" i="57"/>
  <c r="H31" i="57"/>
  <c r="H20" i="57"/>
  <c r="H32" i="57"/>
  <c r="H21" i="57"/>
  <c r="H34" i="57"/>
  <c r="H22" i="57"/>
  <c r="H35" i="57"/>
  <c r="H23" i="57"/>
  <c r="H36" i="57"/>
  <c r="H24" i="57"/>
  <c r="H39" i="57"/>
  <c r="J39" i="57" s="1"/>
  <c r="H25" i="57"/>
  <c r="H40" i="57"/>
  <c r="H26" i="57"/>
  <c r="H41" i="57"/>
  <c r="H27" i="57"/>
  <c r="H42" i="57"/>
  <c r="H28" i="57"/>
  <c r="C12" i="57"/>
  <c r="C10" i="57"/>
  <c r="B2" i="68"/>
  <c r="B3" i="68"/>
  <c r="B4" i="68"/>
  <c r="B5" i="68"/>
  <c r="B6" i="68"/>
  <c r="B7" i="68"/>
  <c r="B8" i="68"/>
  <c r="B9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J26" i="68"/>
  <c r="F45" i="58" l="1"/>
  <c r="F44" i="58"/>
  <c r="F43" i="58"/>
  <c r="F48" i="58"/>
  <c r="F46" i="58"/>
  <c r="F47" i="58"/>
  <c r="E6" i="72"/>
  <c r="F6" i="72" s="1"/>
  <c r="E18" i="72"/>
  <c r="F18" i="72" s="1"/>
  <c r="E30" i="72"/>
  <c r="F30" i="72" s="1"/>
  <c r="E42" i="72"/>
  <c r="F42" i="72" s="1"/>
  <c r="E54" i="72"/>
  <c r="F54" i="72" s="1"/>
  <c r="E66" i="72"/>
  <c r="F66" i="72" s="1"/>
  <c r="E78" i="72"/>
  <c r="F78" i="72" s="1"/>
  <c r="E90" i="72"/>
  <c r="F90" i="72" s="1"/>
  <c r="E102" i="72"/>
  <c r="F102" i="72" s="1"/>
  <c r="E114" i="72"/>
  <c r="F114" i="72" s="1"/>
  <c r="E126" i="72"/>
  <c r="F126" i="72" s="1"/>
  <c r="E138" i="72"/>
  <c r="F138" i="72" s="1"/>
  <c r="E150" i="72"/>
  <c r="F150" i="72" s="1"/>
  <c r="E162" i="72"/>
  <c r="F162" i="72" s="1"/>
  <c r="E174" i="72"/>
  <c r="F174" i="72" s="1"/>
  <c r="E186" i="72"/>
  <c r="F186" i="72" s="1"/>
  <c r="E198" i="72"/>
  <c r="F198" i="72" s="1"/>
  <c r="E210" i="72"/>
  <c r="F210" i="72" s="1"/>
  <c r="E222" i="72"/>
  <c r="F222" i="72" s="1"/>
  <c r="E234" i="72"/>
  <c r="F234" i="72" s="1"/>
  <c r="E246" i="72"/>
  <c r="F246" i="72" s="1"/>
  <c r="E258" i="72"/>
  <c r="F258" i="72" s="1"/>
  <c r="E270" i="72"/>
  <c r="F270" i="72" s="1"/>
  <c r="E282" i="72"/>
  <c r="F282" i="72" s="1"/>
  <c r="E294" i="72"/>
  <c r="F294" i="72" s="1"/>
  <c r="E306" i="72"/>
  <c r="F306" i="72" s="1"/>
  <c r="E318" i="72"/>
  <c r="F318" i="72" s="1"/>
  <c r="E330" i="72"/>
  <c r="F330" i="72" s="1"/>
  <c r="E342" i="72"/>
  <c r="F342" i="72" s="1"/>
  <c r="E354" i="72"/>
  <c r="F354" i="72" s="1"/>
  <c r="E366" i="72"/>
  <c r="F366" i="72" s="1"/>
  <c r="E378" i="72"/>
  <c r="F378" i="72" s="1"/>
  <c r="E390" i="72"/>
  <c r="F390" i="72" s="1"/>
  <c r="E402" i="72"/>
  <c r="F402" i="72" s="1"/>
  <c r="E414" i="72"/>
  <c r="F414" i="72" s="1"/>
  <c r="E426" i="72"/>
  <c r="F426" i="72" s="1"/>
  <c r="E438" i="72"/>
  <c r="F438" i="72" s="1"/>
  <c r="E450" i="72"/>
  <c r="F450" i="72" s="1"/>
  <c r="E462" i="72"/>
  <c r="F462" i="72" s="1"/>
  <c r="E474" i="72"/>
  <c r="F474" i="72" s="1"/>
  <c r="E486" i="72"/>
  <c r="F486" i="72" s="1"/>
  <c r="E498" i="72"/>
  <c r="F498" i="72" s="1"/>
  <c r="E510" i="72"/>
  <c r="F510" i="72" s="1"/>
  <c r="E522" i="72"/>
  <c r="F522" i="72" s="1"/>
  <c r="E534" i="72"/>
  <c r="F534" i="72" s="1"/>
  <c r="E19" i="72"/>
  <c r="F19" i="72" s="1"/>
  <c r="E67" i="72"/>
  <c r="F67" i="72" s="1"/>
  <c r="E103" i="72"/>
  <c r="F103" i="72" s="1"/>
  <c r="E139" i="72"/>
  <c r="F139" i="72" s="1"/>
  <c r="E151" i="72"/>
  <c r="F151" i="72" s="1"/>
  <c r="E187" i="72"/>
  <c r="F187" i="72" s="1"/>
  <c r="E235" i="72"/>
  <c r="F235" i="72" s="1"/>
  <c r="E295" i="72"/>
  <c r="F295" i="72" s="1"/>
  <c r="E343" i="72"/>
  <c r="F343" i="72" s="1"/>
  <c r="E391" i="72"/>
  <c r="F391" i="72" s="1"/>
  <c r="E439" i="72"/>
  <c r="F439" i="72" s="1"/>
  <c r="E487" i="72"/>
  <c r="F487" i="72" s="1"/>
  <c r="E535" i="72"/>
  <c r="F535" i="72" s="1"/>
  <c r="E277" i="72"/>
  <c r="F277" i="72" s="1"/>
  <c r="E7" i="72"/>
  <c r="F7" i="72" s="1"/>
  <c r="E8" i="72"/>
  <c r="F8" i="72" s="1"/>
  <c r="E20" i="72"/>
  <c r="F20" i="72" s="1"/>
  <c r="E32" i="72"/>
  <c r="F32" i="72" s="1"/>
  <c r="E44" i="72"/>
  <c r="F44" i="72" s="1"/>
  <c r="E56" i="72"/>
  <c r="F56" i="72" s="1"/>
  <c r="E68" i="72"/>
  <c r="F68" i="72" s="1"/>
  <c r="E80" i="72"/>
  <c r="F80" i="72" s="1"/>
  <c r="E92" i="72"/>
  <c r="F92" i="72" s="1"/>
  <c r="E104" i="72"/>
  <c r="F104" i="72" s="1"/>
  <c r="E116" i="72"/>
  <c r="F116" i="72" s="1"/>
  <c r="E128" i="72"/>
  <c r="F128" i="72" s="1"/>
  <c r="E140" i="72"/>
  <c r="F140" i="72" s="1"/>
  <c r="E152" i="72"/>
  <c r="F152" i="72" s="1"/>
  <c r="E164" i="72"/>
  <c r="F164" i="72" s="1"/>
  <c r="E176" i="72"/>
  <c r="F176" i="72" s="1"/>
  <c r="E188" i="72"/>
  <c r="F188" i="72" s="1"/>
  <c r="E200" i="72"/>
  <c r="F200" i="72" s="1"/>
  <c r="E212" i="72"/>
  <c r="F212" i="72" s="1"/>
  <c r="E224" i="72"/>
  <c r="F224" i="72" s="1"/>
  <c r="E236" i="72"/>
  <c r="F236" i="72" s="1"/>
  <c r="E248" i="72"/>
  <c r="F248" i="72" s="1"/>
  <c r="E260" i="72"/>
  <c r="F260" i="72" s="1"/>
  <c r="E272" i="72"/>
  <c r="F272" i="72" s="1"/>
  <c r="E284" i="72"/>
  <c r="F284" i="72" s="1"/>
  <c r="E296" i="72"/>
  <c r="F296" i="72" s="1"/>
  <c r="E308" i="72"/>
  <c r="F308" i="72" s="1"/>
  <c r="E320" i="72"/>
  <c r="F320" i="72" s="1"/>
  <c r="E332" i="72"/>
  <c r="F332" i="72" s="1"/>
  <c r="E344" i="72"/>
  <c r="F344" i="72" s="1"/>
  <c r="E356" i="72"/>
  <c r="F356" i="72" s="1"/>
  <c r="E368" i="72"/>
  <c r="F368" i="72" s="1"/>
  <c r="E380" i="72"/>
  <c r="F380" i="72" s="1"/>
  <c r="E392" i="72"/>
  <c r="F392" i="72" s="1"/>
  <c r="E404" i="72"/>
  <c r="F404" i="72" s="1"/>
  <c r="E416" i="72"/>
  <c r="F416" i="72" s="1"/>
  <c r="E428" i="72"/>
  <c r="F428" i="72" s="1"/>
  <c r="E440" i="72"/>
  <c r="F440" i="72" s="1"/>
  <c r="E452" i="72"/>
  <c r="F452" i="72" s="1"/>
  <c r="E464" i="72"/>
  <c r="F464" i="72" s="1"/>
  <c r="E476" i="72"/>
  <c r="F476" i="72" s="1"/>
  <c r="E488" i="72"/>
  <c r="F488" i="72" s="1"/>
  <c r="E500" i="72"/>
  <c r="F500" i="72" s="1"/>
  <c r="E512" i="72"/>
  <c r="F512" i="72" s="1"/>
  <c r="E524" i="72"/>
  <c r="F524" i="72" s="1"/>
  <c r="E536" i="72"/>
  <c r="F536" i="72" s="1"/>
  <c r="E47" i="72"/>
  <c r="F47" i="72" s="1"/>
  <c r="E59" i="72"/>
  <c r="F59" i="72" s="1"/>
  <c r="E71" i="72"/>
  <c r="F71" i="72" s="1"/>
  <c r="E83" i="72"/>
  <c r="F83" i="72" s="1"/>
  <c r="E107" i="72"/>
  <c r="F107" i="72" s="1"/>
  <c r="E119" i="72"/>
  <c r="F119" i="72" s="1"/>
  <c r="E143" i="72"/>
  <c r="F143" i="72" s="1"/>
  <c r="E179" i="72"/>
  <c r="F179" i="72" s="1"/>
  <c r="E215" i="72"/>
  <c r="F215" i="72" s="1"/>
  <c r="E263" i="72"/>
  <c r="F263" i="72" s="1"/>
  <c r="E323" i="72"/>
  <c r="F323" i="72" s="1"/>
  <c r="E383" i="72"/>
  <c r="F383" i="72" s="1"/>
  <c r="E455" i="72"/>
  <c r="F455" i="72" s="1"/>
  <c r="E527" i="72"/>
  <c r="F527" i="72" s="1"/>
  <c r="E265" i="72"/>
  <c r="F265" i="72" s="1"/>
  <c r="E469" i="72"/>
  <c r="F469" i="72" s="1"/>
  <c r="E9" i="72"/>
  <c r="F9" i="72" s="1"/>
  <c r="E21" i="72"/>
  <c r="F21" i="72" s="1"/>
  <c r="E33" i="72"/>
  <c r="F33" i="72" s="1"/>
  <c r="E45" i="72"/>
  <c r="F45" i="72" s="1"/>
  <c r="E57" i="72"/>
  <c r="F57" i="72" s="1"/>
  <c r="E69" i="72"/>
  <c r="F69" i="72" s="1"/>
  <c r="E81" i="72"/>
  <c r="F81" i="72" s="1"/>
  <c r="E93" i="72"/>
  <c r="F93" i="72" s="1"/>
  <c r="E105" i="72"/>
  <c r="F105" i="72" s="1"/>
  <c r="E117" i="72"/>
  <c r="F117" i="72" s="1"/>
  <c r="E129" i="72"/>
  <c r="F129" i="72" s="1"/>
  <c r="E141" i="72"/>
  <c r="F141" i="72" s="1"/>
  <c r="E153" i="72"/>
  <c r="F153" i="72" s="1"/>
  <c r="E165" i="72"/>
  <c r="F165" i="72" s="1"/>
  <c r="E177" i="72"/>
  <c r="F177" i="72" s="1"/>
  <c r="E189" i="72"/>
  <c r="F189" i="72" s="1"/>
  <c r="E201" i="72"/>
  <c r="F201" i="72" s="1"/>
  <c r="E213" i="72"/>
  <c r="F213" i="72" s="1"/>
  <c r="E225" i="72"/>
  <c r="F225" i="72" s="1"/>
  <c r="E237" i="72"/>
  <c r="F237" i="72" s="1"/>
  <c r="E249" i="72"/>
  <c r="F249" i="72" s="1"/>
  <c r="E261" i="72"/>
  <c r="F261" i="72" s="1"/>
  <c r="E273" i="72"/>
  <c r="F273" i="72" s="1"/>
  <c r="E285" i="72"/>
  <c r="F285" i="72" s="1"/>
  <c r="E297" i="72"/>
  <c r="F297" i="72" s="1"/>
  <c r="E309" i="72"/>
  <c r="F309" i="72" s="1"/>
  <c r="E321" i="72"/>
  <c r="F321" i="72" s="1"/>
  <c r="E333" i="72"/>
  <c r="F333" i="72" s="1"/>
  <c r="E345" i="72"/>
  <c r="F345" i="72" s="1"/>
  <c r="E357" i="72"/>
  <c r="F357" i="72" s="1"/>
  <c r="E369" i="72"/>
  <c r="F369" i="72" s="1"/>
  <c r="E381" i="72"/>
  <c r="F381" i="72" s="1"/>
  <c r="E393" i="72"/>
  <c r="F393" i="72" s="1"/>
  <c r="E405" i="72"/>
  <c r="F405" i="72" s="1"/>
  <c r="E417" i="72"/>
  <c r="F417" i="72" s="1"/>
  <c r="E429" i="72"/>
  <c r="F429" i="72" s="1"/>
  <c r="E441" i="72"/>
  <c r="F441" i="72" s="1"/>
  <c r="E453" i="72"/>
  <c r="F453" i="72" s="1"/>
  <c r="E465" i="72"/>
  <c r="F465" i="72" s="1"/>
  <c r="E477" i="72"/>
  <c r="F477" i="72" s="1"/>
  <c r="E489" i="72"/>
  <c r="F489" i="72" s="1"/>
  <c r="E501" i="72"/>
  <c r="F501" i="72" s="1"/>
  <c r="E513" i="72"/>
  <c r="F513" i="72" s="1"/>
  <c r="E525" i="72"/>
  <c r="F525" i="72" s="1"/>
  <c r="E537" i="72"/>
  <c r="F537" i="72" s="1"/>
  <c r="E23" i="72"/>
  <c r="F23" i="72" s="1"/>
  <c r="E95" i="72"/>
  <c r="F95" i="72" s="1"/>
  <c r="E131" i="72"/>
  <c r="F131" i="72" s="1"/>
  <c r="E167" i="72"/>
  <c r="F167" i="72" s="1"/>
  <c r="E191" i="72"/>
  <c r="F191" i="72" s="1"/>
  <c r="E227" i="72"/>
  <c r="F227" i="72" s="1"/>
  <c r="E239" i="72"/>
  <c r="F239" i="72" s="1"/>
  <c r="E275" i="72"/>
  <c r="F275" i="72" s="1"/>
  <c r="E287" i="72"/>
  <c r="F287" i="72" s="1"/>
  <c r="E311" i="72"/>
  <c r="F311" i="72" s="1"/>
  <c r="E335" i="72"/>
  <c r="F335" i="72" s="1"/>
  <c r="E359" i="72"/>
  <c r="F359" i="72" s="1"/>
  <c r="E395" i="72"/>
  <c r="F395" i="72" s="1"/>
  <c r="E419" i="72"/>
  <c r="F419" i="72" s="1"/>
  <c r="E443" i="72"/>
  <c r="F443" i="72" s="1"/>
  <c r="E479" i="72"/>
  <c r="F479" i="72" s="1"/>
  <c r="E491" i="72"/>
  <c r="F491" i="72" s="1"/>
  <c r="E515" i="72"/>
  <c r="F515" i="72" s="1"/>
  <c r="E5" i="72"/>
  <c r="F5" i="72" s="1"/>
  <c r="E313" i="72"/>
  <c r="F313" i="72" s="1"/>
  <c r="E10" i="72"/>
  <c r="F10" i="72" s="1"/>
  <c r="E22" i="72"/>
  <c r="F22" i="72" s="1"/>
  <c r="E34" i="72"/>
  <c r="F34" i="72" s="1"/>
  <c r="E46" i="72"/>
  <c r="F46" i="72" s="1"/>
  <c r="E58" i="72"/>
  <c r="F58" i="72" s="1"/>
  <c r="E70" i="72"/>
  <c r="F70" i="72" s="1"/>
  <c r="E82" i="72"/>
  <c r="F82" i="72" s="1"/>
  <c r="E94" i="72"/>
  <c r="F94" i="72" s="1"/>
  <c r="E106" i="72"/>
  <c r="F106" i="72" s="1"/>
  <c r="E118" i="72"/>
  <c r="F118" i="72" s="1"/>
  <c r="E130" i="72"/>
  <c r="F130" i="72" s="1"/>
  <c r="E142" i="72"/>
  <c r="F142" i="72" s="1"/>
  <c r="E154" i="72"/>
  <c r="F154" i="72" s="1"/>
  <c r="E166" i="72"/>
  <c r="F166" i="72" s="1"/>
  <c r="E178" i="72"/>
  <c r="F178" i="72" s="1"/>
  <c r="E190" i="72"/>
  <c r="F190" i="72" s="1"/>
  <c r="E202" i="72"/>
  <c r="F202" i="72" s="1"/>
  <c r="E214" i="72"/>
  <c r="F214" i="72" s="1"/>
  <c r="E226" i="72"/>
  <c r="F226" i="72" s="1"/>
  <c r="E238" i="72"/>
  <c r="F238" i="72" s="1"/>
  <c r="E250" i="72"/>
  <c r="F250" i="72" s="1"/>
  <c r="E262" i="72"/>
  <c r="F262" i="72" s="1"/>
  <c r="E274" i="72"/>
  <c r="F274" i="72" s="1"/>
  <c r="E286" i="72"/>
  <c r="F286" i="72" s="1"/>
  <c r="E298" i="72"/>
  <c r="F298" i="72" s="1"/>
  <c r="E310" i="72"/>
  <c r="F310" i="72" s="1"/>
  <c r="E322" i="72"/>
  <c r="F322" i="72" s="1"/>
  <c r="E334" i="72"/>
  <c r="F334" i="72" s="1"/>
  <c r="E346" i="72"/>
  <c r="F346" i="72" s="1"/>
  <c r="E358" i="72"/>
  <c r="F358" i="72" s="1"/>
  <c r="E370" i="72"/>
  <c r="F370" i="72" s="1"/>
  <c r="E382" i="72"/>
  <c r="F382" i="72" s="1"/>
  <c r="E394" i="72"/>
  <c r="F394" i="72" s="1"/>
  <c r="E406" i="72"/>
  <c r="F406" i="72" s="1"/>
  <c r="E418" i="72"/>
  <c r="F418" i="72" s="1"/>
  <c r="E430" i="72"/>
  <c r="F430" i="72" s="1"/>
  <c r="E442" i="72"/>
  <c r="F442" i="72" s="1"/>
  <c r="E454" i="72"/>
  <c r="F454" i="72" s="1"/>
  <c r="E466" i="72"/>
  <c r="F466" i="72" s="1"/>
  <c r="E478" i="72"/>
  <c r="F478" i="72" s="1"/>
  <c r="E490" i="72"/>
  <c r="F490" i="72" s="1"/>
  <c r="E502" i="72"/>
  <c r="F502" i="72" s="1"/>
  <c r="E514" i="72"/>
  <c r="F514" i="72" s="1"/>
  <c r="E526" i="72"/>
  <c r="F526" i="72" s="1"/>
  <c r="E538" i="72"/>
  <c r="F538" i="72" s="1"/>
  <c r="E35" i="72"/>
  <c r="F35" i="72" s="1"/>
  <c r="E155" i="72"/>
  <c r="F155" i="72" s="1"/>
  <c r="E203" i="72"/>
  <c r="F203" i="72" s="1"/>
  <c r="E251" i="72"/>
  <c r="F251" i="72" s="1"/>
  <c r="E299" i="72"/>
  <c r="F299" i="72" s="1"/>
  <c r="E347" i="72"/>
  <c r="F347" i="72" s="1"/>
  <c r="E371" i="72"/>
  <c r="F371" i="72" s="1"/>
  <c r="E407" i="72"/>
  <c r="F407" i="72" s="1"/>
  <c r="E431" i="72"/>
  <c r="F431" i="72" s="1"/>
  <c r="E467" i="72"/>
  <c r="F467" i="72" s="1"/>
  <c r="E503" i="72"/>
  <c r="F503" i="72" s="1"/>
  <c r="E325" i="72"/>
  <c r="F325" i="72" s="1"/>
  <c r="E11" i="72"/>
  <c r="F11" i="72" s="1"/>
  <c r="E12" i="72"/>
  <c r="F12" i="72" s="1"/>
  <c r="E24" i="72"/>
  <c r="F24" i="72" s="1"/>
  <c r="E36" i="72"/>
  <c r="F36" i="72" s="1"/>
  <c r="E48" i="72"/>
  <c r="F48" i="72" s="1"/>
  <c r="E60" i="72"/>
  <c r="F60" i="72" s="1"/>
  <c r="E72" i="72"/>
  <c r="F72" i="72" s="1"/>
  <c r="E84" i="72"/>
  <c r="F84" i="72" s="1"/>
  <c r="E96" i="72"/>
  <c r="F96" i="72" s="1"/>
  <c r="E108" i="72"/>
  <c r="F108" i="72" s="1"/>
  <c r="E120" i="72"/>
  <c r="F120" i="72" s="1"/>
  <c r="E132" i="72"/>
  <c r="F132" i="72" s="1"/>
  <c r="E144" i="72"/>
  <c r="F144" i="72" s="1"/>
  <c r="E156" i="72"/>
  <c r="F156" i="72" s="1"/>
  <c r="E168" i="72"/>
  <c r="F168" i="72" s="1"/>
  <c r="E180" i="72"/>
  <c r="F180" i="72" s="1"/>
  <c r="E192" i="72"/>
  <c r="F192" i="72" s="1"/>
  <c r="E204" i="72"/>
  <c r="F204" i="72" s="1"/>
  <c r="E216" i="72"/>
  <c r="F216" i="72" s="1"/>
  <c r="E228" i="72"/>
  <c r="F228" i="72" s="1"/>
  <c r="E240" i="72"/>
  <c r="F240" i="72" s="1"/>
  <c r="E252" i="72"/>
  <c r="F252" i="72" s="1"/>
  <c r="E264" i="72"/>
  <c r="F264" i="72" s="1"/>
  <c r="E276" i="72"/>
  <c r="F276" i="72" s="1"/>
  <c r="E288" i="72"/>
  <c r="F288" i="72" s="1"/>
  <c r="E300" i="72"/>
  <c r="F300" i="72" s="1"/>
  <c r="E312" i="72"/>
  <c r="F312" i="72" s="1"/>
  <c r="E324" i="72"/>
  <c r="F324" i="72" s="1"/>
  <c r="E336" i="72"/>
  <c r="F336" i="72" s="1"/>
  <c r="E348" i="72"/>
  <c r="F348" i="72" s="1"/>
  <c r="E360" i="72"/>
  <c r="F360" i="72" s="1"/>
  <c r="E372" i="72"/>
  <c r="F372" i="72" s="1"/>
  <c r="E384" i="72"/>
  <c r="F384" i="72" s="1"/>
  <c r="E396" i="72"/>
  <c r="F396" i="72" s="1"/>
  <c r="E408" i="72"/>
  <c r="F408" i="72" s="1"/>
  <c r="E420" i="72"/>
  <c r="F420" i="72" s="1"/>
  <c r="E432" i="72"/>
  <c r="F432" i="72" s="1"/>
  <c r="E444" i="72"/>
  <c r="F444" i="72" s="1"/>
  <c r="E456" i="72"/>
  <c r="F456" i="72" s="1"/>
  <c r="E468" i="72"/>
  <c r="F468" i="72" s="1"/>
  <c r="E480" i="72"/>
  <c r="F480" i="72" s="1"/>
  <c r="E492" i="72"/>
  <c r="F492" i="72" s="1"/>
  <c r="E504" i="72"/>
  <c r="F504" i="72" s="1"/>
  <c r="E516" i="72"/>
  <c r="F516" i="72" s="1"/>
  <c r="E528" i="72"/>
  <c r="F528" i="72" s="1"/>
  <c r="E25" i="72"/>
  <c r="F25" i="72" s="1"/>
  <c r="E37" i="72"/>
  <c r="F37" i="72" s="1"/>
  <c r="E49" i="72"/>
  <c r="F49" i="72" s="1"/>
  <c r="E61" i="72"/>
  <c r="F61" i="72" s="1"/>
  <c r="E73" i="72"/>
  <c r="F73" i="72" s="1"/>
  <c r="E85" i="72"/>
  <c r="F85" i="72" s="1"/>
  <c r="E97" i="72"/>
  <c r="F97" i="72" s="1"/>
  <c r="E109" i="72"/>
  <c r="F109" i="72" s="1"/>
  <c r="E121" i="72"/>
  <c r="F121" i="72" s="1"/>
  <c r="E133" i="72"/>
  <c r="F133" i="72" s="1"/>
  <c r="E145" i="72"/>
  <c r="F145" i="72" s="1"/>
  <c r="E157" i="72"/>
  <c r="F157" i="72" s="1"/>
  <c r="E169" i="72"/>
  <c r="F169" i="72" s="1"/>
  <c r="E181" i="72"/>
  <c r="F181" i="72" s="1"/>
  <c r="E193" i="72"/>
  <c r="F193" i="72" s="1"/>
  <c r="E205" i="72"/>
  <c r="F205" i="72" s="1"/>
  <c r="E217" i="72"/>
  <c r="F217" i="72" s="1"/>
  <c r="E229" i="72"/>
  <c r="F229" i="72" s="1"/>
  <c r="E241" i="72"/>
  <c r="F241" i="72" s="1"/>
  <c r="E253" i="72"/>
  <c r="F253" i="72" s="1"/>
  <c r="E301" i="72"/>
  <c r="F301" i="72" s="1"/>
  <c r="E349" i="72"/>
  <c r="F349" i="72" s="1"/>
  <c r="E385" i="72"/>
  <c r="F385" i="72" s="1"/>
  <c r="E397" i="72"/>
  <c r="F397" i="72" s="1"/>
  <c r="E409" i="72"/>
  <c r="F409" i="72" s="1"/>
  <c r="E421" i="72"/>
  <c r="F421" i="72" s="1"/>
  <c r="E433" i="72"/>
  <c r="F433" i="72" s="1"/>
  <c r="E445" i="72"/>
  <c r="F445" i="72" s="1"/>
  <c r="E457" i="72"/>
  <c r="F457" i="72" s="1"/>
  <c r="E481" i="72"/>
  <c r="F481" i="72" s="1"/>
  <c r="E505" i="72"/>
  <c r="F505" i="72" s="1"/>
  <c r="E529" i="72"/>
  <c r="F529" i="72" s="1"/>
  <c r="E13" i="72"/>
  <c r="F13" i="72" s="1"/>
  <c r="E14" i="72"/>
  <c r="F14" i="72" s="1"/>
  <c r="E26" i="72"/>
  <c r="F26" i="72" s="1"/>
  <c r="E38" i="72"/>
  <c r="F38" i="72" s="1"/>
  <c r="E50" i="72"/>
  <c r="F50" i="72" s="1"/>
  <c r="E62" i="72"/>
  <c r="F62" i="72" s="1"/>
  <c r="E74" i="72"/>
  <c r="F74" i="72" s="1"/>
  <c r="E86" i="72"/>
  <c r="F86" i="72" s="1"/>
  <c r="E98" i="72"/>
  <c r="F98" i="72" s="1"/>
  <c r="E110" i="72"/>
  <c r="F110" i="72" s="1"/>
  <c r="E122" i="72"/>
  <c r="F122" i="72" s="1"/>
  <c r="E134" i="72"/>
  <c r="F134" i="72" s="1"/>
  <c r="E146" i="72"/>
  <c r="F146" i="72" s="1"/>
  <c r="E158" i="72"/>
  <c r="F158" i="72" s="1"/>
  <c r="E170" i="72"/>
  <c r="F170" i="72" s="1"/>
  <c r="E182" i="72"/>
  <c r="F182" i="72" s="1"/>
  <c r="E194" i="72"/>
  <c r="F194" i="72" s="1"/>
  <c r="E206" i="72"/>
  <c r="F206" i="72" s="1"/>
  <c r="E218" i="72"/>
  <c r="F218" i="72" s="1"/>
  <c r="E230" i="72"/>
  <c r="F230" i="72" s="1"/>
  <c r="E242" i="72"/>
  <c r="F242" i="72" s="1"/>
  <c r="E254" i="72"/>
  <c r="F254" i="72" s="1"/>
  <c r="E266" i="72"/>
  <c r="F266" i="72" s="1"/>
  <c r="E278" i="72"/>
  <c r="F278" i="72" s="1"/>
  <c r="E290" i="72"/>
  <c r="F290" i="72" s="1"/>
  <c r="E302" i="72"/>
  <c r="F302" i="72" s="1"/>
  <c r="E314" i="72"/>
  <c r="F314" i="72" s="1"/>
  <c r="E326" i="72"/>
  <c r="F326" i="72" s="1"/>
  <c r="E338" i="72"/>
  <c r="F338" i="72" s="1"/>
  <c r="E350" i="72"/>
  <c r="F350" i="72" s="1"/>
  <c r="E362" i="72"/>
  <c r="F362" i="72" s="1"/>
  <c r="E374" i="72"/>
  <c r="F374" i="72" s="1"/>
  <c r="E386" i="72"/>
  <c r="F386" i="72" s="1"/>
  <c r="E398" i="72"/>
  <c r="F398" i="72" s="1"/>
  <c r="E410" i="72"/>
  <c r="F410" i="72" s="1"/>
  <c r="E422" i="72"/>
  <c r="F422" i="72" s="1"/>
  <c r="E434" i="72"/>
  <c r="F434" i="72" s="1"/>
  <c r="E446" i="72"/>
  <c r="F446" i="72" s="1"/>
  <c r="E458" i="72"/>
  <c r="F458" i="72" s="1"/>
  <c r="E470" i="72"/>
  <c r="F470" i="72" s="1"/>
  <c r="E482" i="72"/>
  <c r="F482" i="72" s="1"/>
  <c r="E494" i="72"/>
  <c r="F494" i="72" s="1"/>
  <c r="E506" i="72"/>
  <c r="F506" i="72" s="1"/>
  <c r="E518" i="72"/>
  <c r="F518" i="72" s="1"/>
  <c r="E530" i="72"/>
  <c r="F530" i="72" s="1"/>
  <c r="E199" i="72"/>
  <c r="F199" i="72" s="1"/>
  <c r="E361" i="72"/>
  <c r="F361" i="72" s="1"/>
  <c r="E493" i="72"/>
  <c r="F493" i="72" s="1"/>
  <c r="E15" i="72"/>
  <c r="F15" i="72" s="1"/>
  <c r="E27" i="72"/>
  <c r="F27" i="72" s="1"/>
  <c r="E39" i="72"/>
  <c r="F39" i="72" s="1"/>
  <c r="E51" i="72"/>
  <c r="F51" i="72" s="1"/>
  <c r="E63" i="72"/>
  <c r="F63" i="72" s="1"/>
  <c r="E75" i="72"/>
  <c r="F75" i="72" s="1"/>
  <c r="E87" i="72"/>
  <c r="F87" i="72" s="1"/>
  <c r="E99" i="72"/>
  <c r="F99" i="72" s="1"/>
  <c r="E111" i="72"/>
  <c r="F111" i="72" s="1"/>
  <c r="E123" i="72"/>
  <c r="F123" i="72" s="1"/>
  <c r="E135" i="72"/>
  <c r="F135" i="72" s="1"/>
  <c r="E147" i="72"/>
  <c r="F147" i="72" s="1"/>
  <c r="E159" i="72"/>
  <c r="F159" i="72" s="1"/>
  <c r="E171" i="72"/>
  <c r="F171" i="72" s="1"/>
  <c r="E183" i="72"/>
  <c r="F183" i="72" s="1"/>
  <c r="E195" i="72"/>
  <c r="F195" i="72" s="1"/>
  <c r="E207" i="72"/>
  <c r="F207" i="72" s="1"/>
  <c r="E219" i="72"/>
  <c r="F219" i="72" s="1"/>
  <c r="E231" i="72"/>
  <c r="F231" i="72" s="1"/>
  <c r="E243" i="72"/>
  <c r="F243" i="72" s="1"/>
  <c r="E255" i="72"/>
  <c r="F255" i="72" s="1"/>
  <c r="E267" i="72"/>
  <c r="F267" i="72" s="1"/>
  <c r="E279" i="72"/>
  <c r="F279" i="72" s="1"/>
  <c r="E291" i="72"/>
  <c r="F291" i="72" s="1"/>
  <c r="E303" i="72"/>
  <c r="F303" i="72" s="1"/>
  <c r="E315" i="72"/>
  <c r="F315" i="72" s="1"/>
  <c r="E327" i="72"/>
  <c r="F327" i="72" s="1"/>
  <c r="E339" i="72"/>
  <c r="F339" i="72" s="1"/>
  <c r="E351" i="72"/>
  <c r="F351" i="72" s="1"/>
  <c r="E363" i="72"/>
  <c r="F363" i="72" s="1"/>
  <c r="E375" i="72"/>
  <c r="F375" i="72" s="1"/>
  <c r="E387" i="72"/>
  <c r="F387" i="72" s="1"/>
  <c r="E399" i="72"/>
  <c r="F399" i="72" s="1"/>
  <c r="E411" i="72"/>
  <c r="F411" i="72" s="1"/>
  <c r="E423" i="72"/>
  <c r="F423" i="72" s="1"/>
  <c r="E435" i="72"/>
  <c r="F435" i="72" s="1"/>
  <c r="E447" i="72"/>
  <c r="F447" i="72" s="1"/>
  <c r="E459" i="72"/>
  <c r="F459" i="72" s="1"/>
  <c r="E471" i="72"/>
  <c r="F471" i="72" s="1"/>
  <c r="E483" i="72"/>
  <c r="F483" i="72" s="1"/>
  <c r="E495" i="72"/>
  <c r="F495" i="72" s="1"/>
  <c r="E507" i="72"/>
  <c r="F507" i="72" s="1"/>
  <c r="E519" i="72"/>
  <c r="F519" i="72" s="1"/>
  <c r="E531" i="72"/>
  <c r="F531" i="72" s="1"/>
  <c r="E55" i="72"/>
  <c r="F55" i="72" s="1"/>
  <c r="E259" i="72"/>
  <c r="F259" i="72" s="1"/>
  <c r="E331" i="72"/>
  <c r="F331" i="72" s="1"/>
  <c r="E379" i="72"/>
  <c r="F379" i="72" s="1"/>
  <c r="E427" i="72"/>
  <c r="F427" i="72" s="1"/>
  <c r="E475" i="72"/>
  <c r="F475" i="72" s="1"/>
  <c r="E523" i="72"/>
  <c r="F523" i="72" s="1"/>
  <c r="E289" i="72"/>
  <c r="F289" i="72" s="1"/>
  <c r="E16" i="72"/>
  <c r="F16" i="72" s="1"/>
  <c r="E28" i="72"/>
  <c r="F28" i="72" s="1"/>
  <c r="E40" i="72"/>
  <c r="F40" i="72" s="1"/>
  <c r="E52" i="72"/>
  <c r="F52" i="72" s="1"/>
  <c r="E64" i="72"/>
  <c r="F64" i="72" s="1"/>
  <c r="E76" i="72"/>
  <c r="F76" i="72" s="1"/>
  <c r="E88" i="72"/>
  <c r="F88" i="72" s="1"/>
  <c r="E100" i="72"/>
  <c r="F100" i="72" s="1"/>
  <c r="E112" i="72"/>
  <c r="F112" i="72" s="1"/>
  <c r="E124" i="72"/>
  <c r="F124" i="72" s="1"/>
  <c r="E136" i="72"/>
  <c r="F136" i="72" s="1"/>
  <c r="E148" i="72"/>
  <c r="F148" i="72" s="1"/>
  <c r="E160" i="72"/>
  <c r="F160" i="72" s="1"/>
  <c r="E172" i="72"/>
  <c r="F172" i="72" s="1"/>
  <c r="E184" i="72"/>
  <c r="F184" i="72" s="1"/>
  <c r="E196" i="72"/>
  <c r="F196" i="72" s="1"/>
  <c r="E208" i="72"/>
  <c r="F208" i="72" s="1"/>
  <c r="E220" i="72"/>
  <c r="F220" i="72" s="1"/>
  <c r="E232" i="72"/>
  <c r="F232" i="72" s="1"/>
  <c r="E244" i="72"/>
  <c r="F244" i="72" s="1"/>
  <c r="E256" i="72"/>
  <c r="F256" i="72" s="1"/>
  <c r="E268" i="72"/>
  <c r="F268" i="72" s="1"/>
  <c r="E280" i="72"/>
  <c r="F280" i="72" s="1"/>
  <c r="E292" i="72"/>
  <c r="F292" i="72" s="1"/>
  <c r="E304" i="72"/>
  <c r="F304" i="72" s="1"/>
  <c r="E316" i="72"/>
  <c r="F316" i="72" s="1"/>
  <c r="E328" i="72"/>
  <c r="F328" i="72" s="1"/>
  <c r="E340" i="72"/>
  <c r="F340" i="72" s="1"/>
  <c r="E352" i="72"/>
  <c r="F352" i="72" s="1"/>
  <c r="E364" i="72"/>
  <c r="F364" i="72" s="1"/>
  <c r="E376" i="72"/>
  <c r="F376" i="72" s="1"/>
  <c r="E388" i="72"/>
  <c r="F388" i="72" s="1"/>
  <c r="E400" i="72"/>
  <c r="F400" i="72" s="1"/>
  <c r="E412" i="72"/>
  <c r="F412" i="72" s="1"/>
  <c r="E424" i="72"/>
  <c r="F424" i="72" s="1"/>
  <c r="E436" i="72"/>
  <c r="F436" i="72" s="1"/>
  <c r="E448" i="72"/>
  <c r="F448" i="72" s="1"/>
  <c r="E460" i="72"/>
  <c r="F460" i="72" s="1"/>
  <c r="E472" i="72"/>
  <c r="F472" i="72" s="1"/>
  <c r="E484" i="72"/>
  <c r="F484" i="72" s="1"/>
  <c r="E496" i="72"/>
  <c r="F496" i="72" s="1"/>
  <c r="E508" i="72"/>
  <c r="F508" i="72" s="1"/>
  <c r="E520" i="72"/>
  <c r="F520" i="72" s="1"/>
  <c r="E532" i="72"/>
  <c r="F532" i="72" s="1"/>
  <c r="E43" i="72"/>
  <c r="F43" i="72" s="1"/>
  <c r="E91" i="72"/>
  <c r="F91" i="72" s="1"/>
  <c r="E127" i="72"/>
  <c r="F127" i="72" s="1"/>
  <c r="E175" i="72"/>
  <c r="F175" i="72" s="1"/>
  <c r="E223" i="72"/>
  <c r="F223" i="72" s="1"/>
  <c r="E271" i="72"/>
  <c r="F271" i="72" s="1"/>
  <c r="E307" i="72"/>
  <c r="F307" i="72" s="1"/>
  <c r="E367" i="72"/>
  <c r="F367" i="72" s="1"/>
  <c r="E415" i="72"/>
  <c r="F415" i="72" s="1"/>
  <c r="E463" i="72"/>
  <c r="F463" i="72" s="1"/>
  <c r="E511" i="72"/>
  <c r="F511" i="72" s="1"/>
  <c r="E373" i="72"/>
  <c r="F373" i="72" s="1"/>
  <c r="E17" i="72"/>
  <c r="F17" i="72" s="1"/>
  <c r="E29" i="72"/>
  <c r="F29" i="72" s="1"/>
  <c r="E41" i="72"/>
  <c r="F41" i="72" s="1"/>
  <c r="E53" i="72"/>
  <c r="F53" i="72" s="1"/>
  <c r="E65" i="72"/>
  <c r="F65" i="72" s="1"/>
  <c r="E77" i="72"/>
  <c r="F77" i="72" s="1"/>
  <c r="E89" i="72"/>
  <c r="F89" i="72" s="1"/>
  <c r="E101" i="72"/>
  <c r="F101" i="72" s="1"/>
  <c r="E113" i="72"/>
  <c r="F113" i="72" s="1"/>
  <c r="E125" i="72"/>
  <c r="F125" i="72" s="1"/>
  <c r="E137" i="72"/>
  <c r="F137" i="72" s="1"/>
  <c r="E149" i="72"/>
  <c r="F149" i="72" s="1"/>
  <c r="E161" i="72"/>
  <c r="F161" i="72" s="1"/>
  <c r="E173" i="72"/>
  <c r="F173" i="72" s="1"/>
  <c r="E185" i="72"/>
  <c r="F185" i="72" s="1"/>
  <c r="E197" i="72"/>
  <c r="F197" i="72" s="1"/>
  <c r="E209" i="72"/>
  <c r="F209" i="72" s="1"/>
  <c r="E221" i="72"/>
  <c r="F221" i="72" s="1"/>
  <c r="E233" i="72"/>
  <c r="F233" i="72" s="1"/>
  <c r="E245" i="72"/>
  <c r="F245" i="72" s="1"/>
  <c r="E257" i="72"/>
  <c r="F257" i="72" s="1"/>
  <c r="E269" i="72"/>
  <c r="F269" i="72" s="1"/>
  <c r="E281" i="72"/>
  <c r="F281" i="72" s="1"/>
  <c r="E293" i="72"/>
  <c r="F293" i="72" s="1"/>
  <c r="E305" i="72"/>
  <c r="F305" i="72" s="1"/>
  <c r="E317" i="72"/>
  <c r="F317" i="72" s="1"/>
  <c r="E329" i="72"/>
  <c r="F329" i="72" s="1"/>
  <c r="E341" i="72"/>
  <c r="F341" i="72" s="1"/>
  <c r="E353" i="72"/>
  <c r="F353" i="72" s="1"/>
  <c r="E365" i="72"/>
  <c r="F365" i="72" s="1"/>
  <c r="E377" i="72"/>
  <c r="F377" i="72" s="1"/>
  <c r="E389" i="72"/>
  <c r="F389" i="72" s="1"/>
  <c r="E401" i="72"/>
  <c r="F401" i="72" s="1"/>
  <c r="E413" i="72"/>
  <c r="F413" i="72" s="1"/>
  <c r="E425" i="72"/>
  <c r="F425" i="72" s="1"/>
  <c r="E437" i="72"/>
  <c r="F437" i="72" s="1"/>
  <c r="E449" i="72"/>
  <c r="F449" i="72" s="1"/>
  <c r="E461" i="72"/>
  <c r="F461" i="72" s="1"/>
  <c r="E473" i="72"/>
  <c r="F473" i="72" s="1"/>
  <c r="E485" i="72"/>
  <c r="F485" i="72" s="1"/>
  <c r="E497" i="72"/>
  <c r="F497" i="72" s="1"/>
  <c r="E509" i="72"/>
  <c r="F509" i="72" s="1"/>
  <c r="E521" i="72"/>
  <c r="F521" i="72" s="1"/>
  <c r="E533" i="72"/>
  <c r="F533" i="72" s="1"/>
  <c r="E31" i="72"/>
  <c r="F31" i="72" s="1"/>
  <c r="E79" i="72"/>
  <c r="F79" i="72" s="1"/>
  <c r="E115" i="72"/>
  <c r="F115" i="72" s="1"/>
  <c r="E163" i="72"/>
  <c r="F163" i="72" s="1"/>
  <c r="E211" i="72"/>
  <c r="F211" i="72" s="1"/>
  <c r="E247" i="72"/>
  <c r="F247" i="72" s="1"/>
  <c r="E283" i="72"/>
  <c r="F283" i="72" s="1"/>
  <c r="E319" i="72"/>
  <c r="F319" i="72" s="1"/>
  <c r="E355" i="72"/>
  <c r="F355" i="72" s="1"/>
  <c r="E403" i="72"/>
  <c r="F403" i="72" s="1"/>
  <c r="E451" i="72"/>
  <c r="F451" i="72" s="1"/>
  <c r="E499" i="72"/>
  <c r="F499" i="72" s="1"/>
  <c r="E337" i="72"/>
  <c r="F337" i="72" s="1"/>
  <c r="E517" i="72"/>
  <c r="F517" i="72" s="1"/>
  <c r="J3" i="68" l="1"/>
  <c r="J4" i="68"/>
  <c r="J5" i="68"/>
  <c r="J6" i="68"/>
  <c r="J7" i="68"/>
  <c r="J8" i="68"/>
  <c r="J9" i="68"/>
  <c r="J10" i="68"/>
  <c r="J11" i="68"/>
  <c r="J12" i="68"/>
  <c r="K12" i="68" s="1"/>
  <c r="J13" i="68"/>
  <c r="K13" i="68" s="1"/>
  <c r="J14" i="68"/>
  <c r="J15" i="68"/>
  <c r="J16" i="68"/>
  <c r="J17" i="68"/>
  <c r="J18" i="68"/>
  <c r="J19" i="68"/>
  <c r="J20" i="68"/>
  <c r="J21" i="68"/>
  <c r="K21" i="68" s="1"/>
  <c r="J22" i="68"/>
  <c r="J23" i="68"/>
  <c r="J24" i="68"/>
  <c r="J25" i="68"/>
  <c r="K26" i="68"/>
  <c r="K23" i="68"/>
  <c r="K16" i="68"/>
  <c r="K15" i="68"/>
  <c r="K11" i="68"/>
  <c r="K10" i="68"/>
  <c r="K6" i="68"/>
  <c r="J2" i="68"/>
  <c r="K2" i="68" s="1"/>
  <c r="F3" i="67" l="1"/>
  <c r="F4" i="67"/>
  <c r="F5" i="67"/>
  <c r="F6" i="67"/>
  <c r="F7" i="67"/>
  <c r="F8" i="67"/>
  <c r="F9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D3" i="66"/>
  <c r="D4" i="66"/>
  <c r="D5" i="66"/>
  <c r="D6" i="66"/>
  <c r="D7" i="66"/>
  <c r="D8" i="66"/>
  <c r="D9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D33" i="66"/>
  <c r="D34" i="66"/>
  <c r="D35" i="66"/>
  <c r="D36" i="66"/>
  <c r="D37" i="66"/>
  <c r="D38" i="66"/>
  <c r="D39" i="66"/>
  <c r="D40" i="66"/>
  <c r="D41" i="66"/>
  <c r="D42" i="66"/>
  <c r="D43" i="66"/>
  <c r="D44" i="66"/>
  <c r="D45" i="66"/>
  <c r="D46" i="66"/>
  <c r="D47" i="66"/>
  <c r="D48" i="66"/>
  <c r="D49" i="66"/>
  <c r="D50" i="66"/>
  <c r="D51" i="66"/>
  <c r="D52" i="66"/>
  <c r="D53" i="66"/>
  <c r="D54" i="66"/>
  <c r="D55" i="66"/>
  <c r="D56" i="66"/>
  <c r="D57" i="66"/>
  <c r="D58" i="66"/>
  <c r="D59" i="66"/>
  <c r="D60" i="66"/>
  <c r="D61" i="66"/>
  <c r="D62" i="66"/>
  <c r="D63" i="66"/>
  <c r="D64" i="66"/>
  <c r="D65" i="66"/>
  <c r="D66" i="66"/>
  <c r="D67" i="66"/>
  <c r="D68" i="66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84" i="66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100" i="66"/>
  <c r="D101" i="66"/>
  <c r="D102" i="66"/>
  <c r="D103" i="66"/>
  <c r="D104" i="66"/>
  <c r="D105" i="66"/>
  <c r="D106" i="66"/>
  <c r="D107" i="66"/>
  <c r="D108" i="66"/>
  <c r="D109" i="66"/>
  <c r="D110" i="66"/>
  <c r="D111" i="66"/>
  <c r="D112" i="66"/>
  <c r="D113" i="66"/>
  <c r="D114" i="66"/>
  <c r="D115" i="66"/>
  <c r="D116" i="66"/>
  <c r="D117" i="66"/>
  <c r="D118" i="66"/>
  <c r="D119" i="66"/>
  <c r="D120" i="66"/>
  <c r="D121" i="66"/>
  <c r="D122" i="66"/>
  <c r="D123" i="66"/>
  <c r="D124" i="66"/>
  <c r="D125" i="66"/>
  <c r="D126" i="66"/>
  <c r="D127" i="66"/>
  <c r="D128" i="66"/>
  <c r="D129" i="66"/>
  <c r="D130" i="66"/>
  <c r="D131" i="66"/>
  <c r="D132" i="66"/>
  <c r="D133" i="66"/>
  <c r="D134" i="66"/>
  <c r="D135" i="66"/>
  <c r="D136" i="66"/>
  <c r="D137" i="66"/>
  <c r="D138" i="66"/>
  <c r="D139" i="66"/>
  <c r="D140" i="66"/>
  <c r="D141" i="66"/>
  <c r="D142" i="66"/>
  <c r="D143" i="66"/>
  <c r="D144" i="66"/>
  <c r="D145" i="66"/>
  <c r="D146" i="66"/>
  <c r="D147" i="66"/>
  <c r="D148" i="66"/>
  <c r="D149" i="66"/>
  <c r="D150" i="66"/>
  <c r="D151" i="66"/>
  <c r="D152" i="66"/>
  <c r="D153" i="66"/>
  <c r="D154" i="66"/>
  <c r="D155" i="66"/>
  <c r="D156" i="66"/>
  <c r="D157" i="66"/>
  <c r="D158" i="66"/>
  <c r="D159" i="66"/>
  <c r="D160" i="66"/>
  <c r="D161" i="66"/>
  <c r="D162" i="66"/>
  <c r="D163" i="66"/>
  <c r="D164" i="66"/>
  <c r="D165" i="66"/>
  <c r="D166" i="66"/>
  <c r="D167" i="66"/>
  <c r="D168" i="66"/>
  <c r="D169" i="66"/>
  <c r="D170" i="66"/>
  <c r="D171" i="66"/>
  <c r="D172" i="66"/>
  <c r="D173" i="66"/>
  <c r="D174" i="66"/>
  <c r="D175" i="66"/>
  <c r="D176" i="66"/>
  <c r="D177" i="66"/>
  <c r="D178" i="66"/>
  <c r="D179" i="66"/>
  <c r="D180" i="66"/>
  <c r="D181" i="66"/>
  <c r="D182" i="66"/>
  <c r="D183" i="66"/>
  <c r="D184" i="66"/>
  <c r="D185" i="66"/>
  <c r="D186" i="66"/>
  <c r="D187" i="66"/>
  <c r="D188" i="66"/>
  <c r="D189" i="66"/>
  <c r="D190" i="66"/>
  <c r="D191" i="66"/>
  <c r="D192" i="66"/>
  <c r="D193" i="66"/>
  <c r="D194" i="66"/>
  <c r="D195" i="66"/>
  <c r="D196" i="66"/>
  <c r="D197" i="66"/>
  <c r="D198" i="66"/>
  <c r="D199" i="66"/>
  <c r="D200" i="66"/>
  <c r="D201" i="66"/>
  <c r="D202" i="66"/>
  <c r="D203" i="66"/>
  <c r="D204" i="66"/>
  <c r="D205" i="66"/>
  <c r="D206" i="66"/>
  <c r="D207" i="66"/>
  <c r="D208" i="66"/>
  <c r="D209" i="66"/>
  <c r="D210" i="66"/>
  <c r="D211" i="66"/>
  <c r="D212" i="66"/>
  <c r="D213" i="66"/>
  <c r="D214" i="66"/>
  <c r="D215" i="66"/>
  <c r="D216" i="66"/>
  <c r="D217" i="66"/>
  <c r="D218" i="66"/>
  <c r="D219" i="66"/>
  <c r="D220" i="66"/>
  <c r="D221" i="66"/>
  <c r="D222" i="66"/>
  <c r="D223" i="66"/>
  <c r="D224" i="66"/>
  <c r="D225" i="66"/>
  <c r="D226" i="66"/>
  <c r="D227" i="66"/>
  <c r="D228" i="66"/>
  <c r="D229" i="66"/>
  <c r="D230" i="66"/>
  <c r="D231" i="66"/>
  <c r="D232" i="66"/>
  <c r="D233" i="66"/>
  <c r="D234" i="66"/>
  <c r="D235" i="66"/>
  <c r="D236" i="66"/>
  <c r="D237" i="66"/>
  <c r="D238" i="66"/>
  <c r="D239" i="66"/>
  <c r="D240" i="66"/>
  <c r="D241" i="66"/>
  <c r="D242" i="66"/>
  <c r="D243" i="66"/>
  <c r="D244" i="66"/>
  <c r="D245" i="66"/>
  <c r="D246" i="66"/>
  <c r="D247" i="66"/>
  <c r="D248" i="66"/>
  <c r="D249" i="66"/>
  <c r="D250" i="66"/>
  <c r="D251" i="66"/>
  <c r="D252" i="66"/>
  <c r="D253" i="66"/>
  <c r="D254" i="66"/>
  <c r="D255" i="66"/>
  <c r="D256" i="66"/>
  <c r="D257" i="66"/>
  <c r="D258" i="66"/>
  <c r="D259" i="66"/>
  <c r="D260" i="66"/>
  <c r="D261" i="66"/>
  <c r="D262" i="66"/>
  <c r="D263" i="66"/>
  <c r="D264" i="66"/>
  <c r="D265" i="66"/>
  <c r="D266" i="66"/>
  <c r="D267" i="66"/>
  <c r="D268" i="66"/>
  <c r="D269" i="66"/>
  <c r="D270" i="66"/>
  <c r="D271" i="66"/>
  <c r="D272" i="66"/>
  <c r="D273" i="66"/>
  <c r="D274" i="66"/>
  <c r="D275" i="66"/>
  <c r="D276" i="66"/>
  <c r="D277" i="66"/>
  <c r="D278" i="66"/>
  <c r="D279" i="66"/>
  <c r="D280" i="66"/>
  <c r="D281" i="66"/>
  <c r="D282" i="66"/>
  <c r="D283" i="66"/>
  <c r="D284" i="66"/>
  <c r="D285" i="66"/>
  <c r="D286" i="66"/>
  <c r="D287" i="66"/>
  <c r="D288" i="66"/>
  <c r="D289" i="66"/>
  <c r="D290" i="66"/>
  <c r="D291" i="66"/>
  <c r="D292" i="66"/>
  <c r="D293" i="66"/>
  <c r="D294" i="66"/>
  <c r="D295" i="66"/>
  <c r="D296" i="66"/>
  <c r="D297" i="66"/>
  <c r="D298" i="66"/>
  <c r="D299" i="66"/>
  <c r="D300" i="66"/>
  <c r="D301" i="66"/>
  <c r="D302" i="66"/>
  <c r="D303" i="66"/>
  <c r="D304" i="66"/>
  <c r="D305" i="66"/>
  <c r="D306" i="66"/>
  <c r="D307" i="66"/>
  <c r="D308" i="66"/>
  <c r="D309" i="66"/>
  <c r="D310" i="66"/>
  <c r="D311" i="66"/>
  <c r="D312" i="66"/>
  <c r="D313" i="66"/>
  <c r="D314" i="66"/>
  <c r="D315" i="66"/>
  <c r="D316" i="66"/>
  <c r="D317" i="66"/>
  <c r="D318" i="66"/>
  <c r="D319" i="66"/>
  <c r="D320" i="66"/>
  <c r="D321" i="66"/>
  <c r="D322" i="66"/>
  <c r="D323" i="66"/>
  <c r="D324" i="66"/>
  <c r="D325" i="66"/>
  <c r="D326" i="66"/>
  <c r="D327" i="66"/>
  <c r="D328" i="66"/>
  <c r="D329" i="66"/>
  <c r="D330" i="66"/>
  <c r="D331" i="66"/>
  <c r="D332" i="66"/>
  <c r="D333" i="66"/>
  <c r="D334" i="66"/>
  <c r="D335" i="66"/>
  <c r="D336" i="66"/>
  <c r="H3" i="66"/>
  <c r="H4" i="66"/>
  <c r="H5" i="66"/>
  <c r="H6" i="66"/>
  <c r="H7" i="66"/>
  <c r="H8" i="66"/>
  <c r="H9" i="66"/>
  <c r="H10" i="6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H39" i="66"/>
  <c r="H40" i="66"/>
  <c r="H41" i="66"/>
  <c r="H42" i="66"/>
  <c r="H43" i="66"/>
  <c r="H44" i="66"/>
  <c r="H45" i="66"/>
  <c r="H46" i="66"/>
  <c r="H47" i="66"/>
  <c r="H48" i="66"/>
  <c r="H49" i="66"/>
  <c r="H50" i="66"/>
  <c r="H51" i="66"/>
  <c r="H52" i="66"/>
  <c r="H53" i="66"/>
  <c r="H54" i="66"/>
  <c r="H55" i="66"/>
  <c r="H56" i="66"/>
  <c r="H57" i="66"/>
  <c r="H58" i="66"/>
  <c r="H59" i="66"/>
  <c r="H60" i="66"/>
  <c r="H61" i="66"/>
  <c r="H62" i="66"/>
  <c r="H63" i="66"/>
  <c r="H64" i="66"/>
  <c r="H65" i="66"/>
  <c r="H66" i="66"/>
  <c r="H67" i="66"/>
  <c r="H68" i="66"/>
  <c r="H69" i="66"/>
  <c r="H70" i="66"/>
  <c r="H71" i="66"/>
  <c r="H72" i="66"/>
  <c r="H73" i="66"/>
  <c r="H74" i="66"/>
  <c r="H75" i="66"/>
  <c r="H76" i="66"/>
  <c r="H77" i="66"/>
  <c r="H78" i="66"/>
  <c r="H79" i="66"/>
  <c r="H80" i="66"/>
  <c r="H81" i="66"/>
  <c r="H82" i="66"/>
  <c r="H83" i="66"/>
  <c r="H84" i="66"/>
  <c r="H85" i="66"/>
  <c r="H86" i="66"/>
  <c r="H87" i="66"/>
  <c r="H88" i="66"/>
  <c r="H89" i="66"/>
  <c r="H90" i="66"/>
  <c r="H91" i="66"/>
  <c r="H92" i="66"/>
  <c r="H93" i="66"/>
  <c r="H94" i="66"/>
  <c r="H95" i="66"/>
  <c r="H96" i="66"/>
  <c r="H97" i="66"/>
  <c r="H98" i="66"/>
  <c r="H99" i="66"/>
  <c r="H100" i="66"/>
  <c r="H101" i="66"/>
  <c r="H102" i="66"/>
  <c r="H103" i="66"/>
  <c r="H104" i="66"/>
  <c r="H105" i="66"/>
  <c r="H106" i="66"/>
  <c r="H107" i="66"/>
  <c r="H108" i="66"/>
  <c r="H109" i="66"/>
  <c r="H110" i="66"/>
  <c r="H111" i="66"/>
  <c r="H112" i="66"/>
  <c r="H113" i="66"/>
  <c r="H114" i="66"/>
  <c r="H115" i="66"/>
  <c r="H116" i="66"/>
  <c r="H117" i="66"/>
  <c r="H118" i="66"/>
  <c r="H119" i="66"/>
  <c r="H120" i="66"/>
  <c r="H121" i="66"/>
  <c r="H122" i="66"/>
  <c r="H123" i="66"/>
  <c r="H124" i="66"/>
  <c r="H125" i="66"/>
  <c r="H126" i="66"/>
  <c r="H127" i="66"/>
  <c r="H128" i="66"/>
  <c r="H129" i="66"/>
  <c r="H130" i="66"/>
  <c r="H131" i="66"/>
  <c r="H132" i="66"/>
  <c r="H133" i="66"/>
  <c r="H134" i="66"/>
  <c r="H135" i="66"/>
  <c r="H136" i="66"/>
  <c r="H137" i="66"/>
  <c r="H138" i="66"/>
  <c r="H139" i="66"/>
  <c r="H140" i="66"/>
  <c r="H141" i="66"/>
  <c r="H142" i="66"/>
  <c r="H143" i="66"/>
  <c r="H144" i="66"/>
  <c r="H145" i="66"/>
  <c r="H146" i="66"/>
  <c r="H147" i="66"/>
  <c r="H148" i="66"/>
  <c r="H149" i="66"/>
  <c r="H150" i="66"/>
  <c r="H151" i="66"/>
  <c r="H152" i="66"/>
  <c r="H153" i="66"/>
  <c r="H154" i="66"/>
  <c r="H155" i="66"/>
  <c r="H156" i="66"/>
  <c r="H157" i="66"/>
  <c r="H158" i="66"/>
  <c r="H159" i="66"/>
  <c r="H160" i="66"/>
  <c r="H161" i="66"/>
  <c r="H162" i="66"/>
  <c r="H163" i="66"/>
  <c r="H164" i="66"/>
  <c r="H165" i="66"/>
  <c r="H166" i="66"/>
  <c r="H167" i="66"/>
  <c r="H168" i="66"/>
  <c r="H169" i="66"/>
  <c r="H170" i="66"/>
  <c r="H171" i="66"/>
  <c r="H172" i="66"/>
  <c r="H173" i="66"/>
  <c r="H174" i="66"/>
  <c r="H175" i="66"/>
  <c r="H176" i="66"/>
  <c r="H177" i="66"/>
  <c r="H178" i="66"/>
  <c r="H179" i="66"/>
  <c r="H180" i="66"/>
  <c r="H181" i="66"/>
  <c r="H182" i="66"/>
  <c r="H183" i="66"/>
  <c r="H184" i="66"/>
  <c r="H185" i="66"/>
  <c r="H186" i="66"/>
  <c r="H187" i="66"/>
  <c r="H188" i="66"/>
  <c r="H189" i="66"/>
  <c r="H190" i="66"/>
  <c r="H191" i="66"/>
  <c r="H192" i="66"/>
  <c r="H193" i="66"/>
  <c r="H194" i="66"/>
  <c r="H195" i="66"/>
  <c r="H196" i="66"/>
  <c r="H197" i="66"/>
  <c r="H198" i="66"/>
  <c r="H199" i="66"/>
  <c r="H200" i="66"/>
  <c r="H201" i="66"/>
  <c r="H202" i="66"/>
  <c r="H203" i="66"/>
  <c r="H204" i="66"/>
  <c r="H205" i="66"/>
  <c r="H206" i="66"/>
  <c r="H207" i="66"/>
  <c r="H208" i="66"/>
  <c r="H209" i="66"/>
  <c r="H210" i="66"/>
  <c r="H211" i="66"/>
  <c r="H212" i="66"/>
  <c r="H213" i="66"/>
  <c r="H214" i="66"/>
  <c r="H215" i="66"/>
  <c r="H216" i="66"/>
  <c r="H217" i="66"/>
  <c r="H218" i="66"/>
  <c r="H219" i="66"/>
  <c r="H220" i="66"/>
  <c r="H221" i="66"/>
  <c r="H222" i="66"/>
  <c r="H223" i="66"/>
  <c r="H224" i="66"/>
  <c r="H225" i="66"/>
  <c r="H226" i="66"/>
  <c r="H227" i="66"/>
  <c r="H228" i="66"/>
  <c r="H229" i="66"/>
  <c r="H230" i="66"/>
  <c r="H231" i="66"/>
  <c r="H232" i="66"/>
  <c r="H233" i="66"/>
  <c r="H234" i="66"/>
  <c r="H235" i="66"/>
  <c r="H236" i="66"/>
  <c r="H237" i="66"/>
  <c r="H238" i="66"/>
  <c r="H239" i="66"/>
  <c r="H240" i="66"/>
  <c r="H241" i="66"/>
  <c r="H242" i="66"/>
  <c r="H243" i="66"/>
  <c r="H244" i="66"/>
  <c r="H245" i="66"/>
  <c r="H246" i="66"/>
  <c r="H247" i="66"/>
  <c r="H248" i="66"/>
  <c r="H249" i="66"/>
  <c r="H250" i="66"/>
  <c r="H251" i="66"/>
  <c r="H252" i="66"/>
  <c r="H253" i="66"/>
  <c r="H254" i="66"/>
  <c r="H255" i="66"/>
  <c r="H256" i="66"/>
  <c r="H257" i="66"/>
  <c r="H258" i="66"/>
  <c r="H259" i="66"/>
  <c r="H260" i="66"/>
  <c r="H261" i="66"/>
  <c r="H262" i="66"/>
  <c r="H263" i="66"/>
  <c r="H264" i="66"/>
  <c r="H265" i="66"/>
  <c r="H266" i="66"/>
  <c r="H267" i="66"/>
  <c r="H268" i="66"/>
  <c r="H269" i="66"/>
  <c r="H270" i="66"/>
  <c r="H271" i="66"/>
  <c r="H272" i="66"/>
  <c r="H273" i="66"/>
  <c r="H274" i="66"/>
  <c r="H275" i="66"/>
  <c r="H276" i="66"/>
  <c r="H277" i="66"/>
  <c r="H278" i="66"/>
  <c r="H279" i="66"/>
  <c r="H280" i="66"/>
  <c r="H281" i="66"/>
  <c r="H282" i="66"/>
  <c r="H283" i="66"/>
  <c r="H284" i="66"/>
  <c r="H285" i="66"/>
  <c r="H286" i="66"/>
  <c r="H287" i="66"/>
  <c r="H288" i="66"/>
  <c r="H289" i="66"/>
  <c r="H290" i="66"/>
  <c r="H291" i="66"/>
  <c r="H292" i="66"/>
  <c r="H293" i="66"/>
  <c r="H294" i="66"/>
  <c r="H295" i="66"/>
  <c r="H296" i="66"/>
  <c r="H297" i="66"/>
  <c r="H298" i="66"/>
  <c r="H299" i="66"/>
  <c r="H300" i="66"/>
  <c r="H301" i="66"/>
  <c r="H302" i="66"/>
  <c r="H303" i="66"/>
  <c r="H304" i="66"/>
  <c r="H305" i="66"/>
  <c r="H306" i="66"/>
  <c r="H307" i="66"/>
  <c r="H308" i="66"/>
  <c r="H309" i="66"/>
  <c r="H310" i="66"/>
  <c r="H311" i="66"/>
  <c r="H312" i="66"/>
  <c r="H313" i="66"/>
  <c r="H314" i="66"/>
  <c r="H315" i="66"/>
  <c r="H316" i="66"/>
  <c r="H317" i="66"/>
  <c r="H318" i="66"/>
  <c r="H319" i="66"/>
  <c r="H320" i="66"/>
  <c r="H321" i="66"/>
  <c r="H322" i="66"/>
  <c r="H323" i="66"/>
  <c r="H324" i="66"/>
  <c r="H325" i="66"/>
  <c r="H326" i="66"/>
  <c r="H327" i="66"/>
  <c r="H328" i="66"/>
  <c r="H329" i="66"/>
  <c r="H330" i="66"/>
  <c r="H331" i="66"/>
  <c r="H332" i="66"/>
  <c r="H333" i="66"/>
  <c r="H334" i="66"/>
  <c r="H335" i="66"/>
  <c r="H336" i="66"/>
  <c r="K17" i="68" l="1"/>
  <c r="K5" i="68"/>
  <c r="K22" i="68"/>
  <c r="K20" i="68"/>
  <c r="K3" i="68"/>
  <c r="K4" i="68"/>
  <c r="K8" i="68"/>
  <c r="K9" i="68"/>
  <c r="K14" i="68"/>
  <c r="K18" i="68"/>
  <c r="K19" i="68"/>
  <c r="K24" i="68"/>
  <c r="K25" i="68"/>
  <c r="K7" i="68" l="1"/>
  <c r="L9" i="68" s="1"/>
  <c r="A8" i="72" s="1" a="1"/>
  <c r="A8" i="72" s="1"/>
  <c r="O15" i="69"/>
  <c r="K15" i="69"/>
  <c r="D15" i="69"/>
  <c r="D13" i="69"/>
  <c r="O12" i="69"/>
  <c r="L12" i="69"/>
  <c r="K12" i="69"/>
  <c r="D12" i="69"/>
  <c r="M11" i="69"/>
  <c r="K11" i="69"/>
  <c r="L26" i="68" l="1"/>
  <c r="L23" i="68"/>
  <c r="L21" i="68"/>
  <c r="A20" i="72" s="1" a="1"/>
  <c r="A20" i="72" s="1"/>
  <c r="L16" i="68"/>
  <c r="A15" i="72" s="1" a="1"/>
  <c r="A15" i="72" s="1"/>
  <c r="L15" i="68"/>
  <c r="A14" i="72" s="1" a="1"/>
  <c r="A14" i="72" s="1"/>
  <c r="L13" i="68"/>
  <c r="A12" i="72" s="1" a="1"/>
  <c r="A12" i="72" s="1"/>
  <c r="L12" i="68"/>
  <c r="A11" i="72" s="1" a="1"/>
  <c r="A11" i="72" s="1"/>
  <c r="L11" i="68"/>
  <c r="A10" i="72" s="1" a="1"/>
  <c r="A10" i="72" s="1"/>
  <c r="L10" i="68"/>
  <c r="A9" i="72" s="1" a="1"/>
  <c r="A9" i="72" s="1"/>
  <c r="L6" i="68"/>
  <c r="A5" i="72" s="1" a="1"/>
  <c r="A5" i="72" s="1"/>
  <c r="L2" i="68"/>
  <c r="L4" i="68"/>
  <c r="A3" i="72" s="1" a="1"/>
  <c r="A3" i="72" s="1"/>
  <c r="L3" i="68"/>
  <c r="A2" i="72" s="1" a="1"/>
  <c r="A2" i="72" s="1"/>
  <c r="L14" i="68"/>
  <c r="A13" i="72" s="1" a="1"/>
  <c r="A13" i="72" s="1"/>
  <c r="L19" i="68"/>
  <c r="A18" i="72" s="1" a="1"/>
  <c r="A18" i="72" s="1"/>
  <c r="L5" i="68"/>
  <c r="A4" i="72" s="1" a="1"/>
  <c r="A4" i="72" s="1"/>
  <c r="L7" i="68"/>
  <c r="A6" i="72" s="1" a="1"/>
  <c r="A6" i="72" s="1"/>
  <c r="L8" i="68"/>
  <c r="A7" i="72" s="1" a="1"/>
  <c r="A7" i="72" s="1"/>
  <c r="L25" i="68"/>
  <c r="L17" i="68"/>
  <c r="A16" i="72" s="1" a="1"/>
  <c r="A16" i="72" s="1"/>
  <c r="L22" i="68"/>
  <c r="L24" i="68"/>
  <c r="L20" i="68"/>
  <c r="A19" i="72" s="1" a="1"/>
  <c r="A19" i="72" s="1"/>
  <c r="L18" i="68"/>
  <c r="A17" i="72" s="1" a="1"/>
  <c r="A17" i="72" s="1"/>
  <c r="D34" i="67"/>
  <c r="E34" i="67" s="1"/>
  <c r="D33" i="67"/>
  <c r="E33" i="67" s="1"/>
  <c r="D32" i="67"/>
  <c r="E32" i="67" s="1"/>
  <c r="D31" i="67"/>
  <c r="E31" i="67" s="1"/>
  <c r="D30" i="67"/>
  <c r="E30" i="67" s="1"/>
  <c r="D29" i="67"/>
  <c r="E29" i="67" s="1"/>
  <c r="D28" i="67"/>
  <c r="E28" i="67" s="1"/>
  <c r="D27" i="67"/>
  <c r="E27" i="67" s="1"/>
  <c r="D26" i="67"/>
  <c r="E26" i="67" s="1"/>
  <c r="D25" i="67"/>
  <c r="E25" i="67" s="1"/>
  <c r="D24" i="67"/>
  <c r="E24" i="67" s="1"/>
  <c r="D23" i="67"/>
  <c r="E23" i="67" s="1"/>
  <c r="D22" i="67"/>
  <c r="E22" i="67" s="1"/>
  <c r="D21" i="67"/>
  <c r="E21" i="67" s="1"/>
  <c r="D20" i="67"/>
  <c r="E20" i="67" s="1"/>
  <c r="D19" i="67"/>
  <c r="E19" i="67" s="1"/>
  <c r="D18" i="67"/>
  <c r="E18" i="67" s="1"/>
  <c r="D17" i="67"/>
  <c r="E17" i="67" s="1"/>
  <c r="D16" i="67"/>
  <c r="E16" i="67" s="1"/>
  <c r="D15" i="67"/>
  <c r="E15" i="67" s="1"/>
  <c r="D14" i="67"/>
  <c r="E14" i="67" s="1"/>
  <c r="D13" i="67"/>
  <c r="E13" i="67" s="1"/>
  <c r="D12" i="67"/>
  <c r="E12" i="67" s="1"/>
  <c r="D11" i="67"/>
  <c r="E11" i="67" s="1"/>
  <c r="D10" i="67"/>
  <c r="E10" i="67" s="1"/>
  <c r="D9" i="67"/>
  <c r="E9" i="67" s="1"/>
  <c r="D8" i="67"/>
  <c r="E8" i="67" s="1"/>
  <c r="D7" i="67"/>
  <c r="E7" i="67" s="1"/>
  <c r="D6" i="67"/>
  <c r="E6" i="67" s="1"/>
  <c r="D5" i="67"/>
  <c r="E5" i="67" s="1"/>
  <c r="D4" i="67"/>
  <c r="E4" i="67" s="1"/>
  <c r="D3" i="67"/>
  <c r="E3" i="67" s="1"/>
  <c r="F336" i="66"/>
  <c r="G336" i="66" s="1"/>
  <c r="E336" i="66"/>
  <c r="F335" i="66"/>
  <c r="G335" i="66" s="1"/>
  <c r="E335" i="66"/>
  <c r="F334" i="66"/>
  <c r="G334" i="66" s="1"/>
  <c r="E334" i="66"/>
  <c r="F333" i="66"/>
  <c r="G333" i="66" s="1"/>
  <c r="E333" i="66"/>
  <c r="F332" i="66"/>
  <c r="G332" i="66" s="1"/>
  <c r="E332" i="66"/>
  <c r="F331" i="66"/>
  <c r="G331" i="66" s="1"/>
  <c r="E331" i="66"/>
  <c r="F330" i="66"/>
  <c r="G330" i="66" s="1"/>
  <c r="E330" i="66"/>
  <c r="F329" i="66"/>
  <c r="G329" i="66" s="1"/>
  <c r="E329" i="66"/>
  <c r="F328" i="66"/>
  <c r="G328" i="66" s="1"/>
  <c r="E328" i="66"/>
  <c r="F327" i="66"/>
  <c r="G327" i="66" s="1"/>
  <c r="E327" i="66"/>
  <c r="F326" i="66"/>
  <c r="G326" i="66" s="1"/>
  <c r="E326" i="66"/>
  <c r="F325" i="66"/>
  <c r="G325" i="66" s="1"/>
  <c r="E325" i="66"/>
  <c r="F324" i="66"/>
  <c r="G324" i="66" s="1"/>
  <c r="E324" i="66"/>
  <c r="F323" i="66"/>
  <c r="G323" i="66" s="1"/>
  <c r="E323" i="66"/>
  <c r="F322" i="66"/>
  <c r="G322" i="66" s="1"/>
  <c r="E322" i="66"/>
  <c r="F321" i="66"/>
  <c r="G321" i="66" s="1"/>
  <c r="E321" i="66"/>
  <c r="F320" i="66"/>
  <c r="G320" i="66" s="1"/>
  <c r="E320" i="66"/>
  <c r="F319" i="66"/>
  <c r="G319" i="66" s="1"/>
  <c r="E319" i="66"/>
  <c r="F318" i="66"/>
  <c r="G318" i="66" s="1"/>
  <c r="E318" i="66"/>
  <c r="F317" i="66"/>
  <c r="G317" i="66" s="1"/>
  <c r="E317" i="66"/>
  <c r="F316" i="66"/>
  <c r="G316" i="66" s="1"/>
  <c r="E316" i="66"/>
  <c r="F315" i="66"/>
  <c r="G315" i="66" s="1"/>
  <c r="E315" i="66"/>
  <c r="F314" i="66"/>
  <c r="G314" i="66" s="1"/>
  <c r="E314" i="66"/>
  <c r="F313" i="66"/>
  <c r="G313" i="66" s="1"/>
  <c r="E313" i="66"/>
  <c r="F312" i="66"/>
  <c r="G312" i="66" s="1"/>
  <c r="E312" i="66"/>
  <c r="F311" i="66"/>
  <c r="G311" i="66" s="1"/>
  <c r="E311" i="66"/>
  <c r="F310" i="66"/>
  <c r="G310" i="66" s="1"/>
  <c r="E310" i="66"/>
  <c r="F309" i="66"/>
  <c r="G309" i="66" s="1"/>
  <c r="E309" i="66"/>
  <c r="F308" i="66"/>
  <c r="G308" i="66" s="1"/>
  <c r="E308" i="66"/>
  <c r="F307" i="66"/>
  <c r="G307" i="66" s="1"/>
  <c r="E307" i="66"/>
  <c r="F306" i="66"/>
  <c r="G306" i="66" s="1"/>
  <c r="E306" i="66"/>
  <c r="F305" i="66"/>
  <c r="G305" i="66" s="1"/>
  <c r="E305" i="66"/>
  <c r="F304" i="66"/>
  <c r="G304" i="66" s="1"/>
  <c r="E304" i="66"/>
  <c r="F303" i="66"/>
  <c r="G303" i="66" s="1"/>
  <c r="E303" i="66"/>
  <c r="F302" i="66"/>
  <c r="G302" i="66" s="1"/>
  <c r="E302" i="66"/>
  <c r="F301" i="66"/>
  <c r="G301" i="66" s="1"/>
  <c r="E301" i="66"/>
  <c r="F300" i="66"/>
  <c r="G300" i="66" s="1"/>
  <c r="E300" i="66"/>
  <c r="F299" i="66"/>
  <c r="G299" i="66" s="1"/>
  <c r="E299" i="66"/>
  <c r="F298" i="66"/>
  <c r="G298" i="66" s="1"/>
  <c r="E298" i="66"/>
  <c r="F297" i="66"/>
  <c r="G297" i="66" s="1"/>
  <c r="E297" i="66"/>
  <c r="F296" i="66"/>
  <c r="G296" i="66" s="1"/>
  <c r="E296" i="66"/>
  <c r="F295" i="66"/>
  <c r="G295" i="66" s="1"/>
  <c r="E295" i="66"/>
  <c r="F294" i="66"/>
  <c r="G294" i="66" s="1"/>
  <c r="E294" i="66"/>
  <c r="F293" i="66"/>
  <c r="G293" i="66" s="1"/>
  <c r="E293" i="66"/>
  <c r="F292" i="66"/>
  <c r="G292" i="66" s="1"/>
  <c r="E292" i="66"/>
  <c r="F291" i="66"/>
  <c r="G291" i="66" s="1"/>
  <c r="E291" i="66"/>
  <c r="F290" i="66"/>
  <c r="G290" i="66" s="1"/>
  <c r="E290" i="66"/>
  <c r="F289" i="66"/>
  <c r="G289" i="66" s="1"/>
  <c r="E289" i="66"/>
  <c r="F288" i="66"/>
  <c r="G288" i="66" s="1"/>
  <c r="E288" i="66"/>
  <c r="F287" i="66"/>
  <c r="G287" i="66" s="1"/>
  <c r="E287" i="66"/>
  <c r="F286" i="66"/>
  <c r="G286" i="66" s="1"/>
  <c r="E286" i="66"/>
  <c r="F285" i="66"/>
  <c r="G285" i="66" s="1"/>
  <c r="E285" i="66"/>
  <c r="F284" i="66"/>
  <c r="G284" i="66" s="1"/>
  <c r="E284" i="66"/>
  <c r="F283" i="66"/>
  <c r="G283" i="66" s="1"/>
  <c r="E283" i="66"/>
  <c r="F282" i="66"/>
  <c r="G282" i="66" s="1"/>
  <c r="E282" i="66"/>
  <c r="F281" i="66"/>
  <c r="G281" i="66" s="1"/>
  <c r="E281" i="66"/>
  <c r="F280" i="66"/>
  <c r="G280" i="66" s="1"/>
  <c r="E280" i="66"/>
  <c r="F279" i="66"/>
  <c r="G279" i="66" s="1"/>
  <c r="E279" i="66"/>
  <c r="F278" i="66"/>
  <c r="G278" i="66" s="1"/>
  <c r="E278" i="66"/>
  <c r="F277" i="66"/>
  <c r="G277" i="66" s="1"/>
  <c r="E277" i="66"/>
  <c r="F276" i="66"/>
  <c r="G276" i="66" s="1"/>
  <c r="E276" i="66"/>
  <c r="F275" i="66"/>
  <c r="G275" i="66" s="1"/>
  <c r="E275" i="66"/>
  <c r="F274" i="66"/>
  <c r="G274" i="66" s="1"/>
  <c r="E274" i="66"/>
  <c r="F273" i="66"/>
  <c r="G273" i="66" s="1"/>
  <c r="E273" i="66"/>
  <c r="F272" i="66"/>
  <c r="G272" i="66" s="1"/>
  <c r="E272" i="66"/>
  <c r="F271" i="66"/>
  <c r="G271" i="66" s="1"/>
  <c r="E271" i="66"/>
  <c r="F270" i="66"/>
  <c r="G270" i="66" s="1"/>
  <c r="E270" i="66"/>
  <c r="F269" i="66"/>
  <c r="G269" i="66" s="1"/>
  <c r="E269" i="66"/>
  <c r="F268" i="66"/>
  <c r="G268" i="66" s="1"/>
  <c r="E268" i="66"/>
  <c r="F267" i="66"/>
  <c r="G267" i="66" s="1"/>
  <c r="E267" i="66"/>
  <c r="F266" i="66"/>
  <c r="G266" i="66" s="1"/>
  <c r="E266" i="66"/>
  <c r="F265" i="66"/>
  <c r="G265" i="66" s="1"/>
  <c r="E265" i="66"/>
  <c r="F264" i="66"/>
  <c r="G264" i="66" s="1"/>
  <c r="E264" i="66"/>
  <c r="F263" i="66"/>
  <c r="G263" i="66" s="1"/>
  <c r="E263" i="66"/>
  <c r="F262" i="66"/>
  <c r="G262" i="66" s="1"/>
  <c r="E262" i="66"/>
  <c r="F261" i="66"/>
  <c r="G261" i="66" s="1"/>
  <c r="E261" i="66"/>
  <c r="F260" i="66"/>
  <c r="G260" i="66" s="1"/>
  <c r="E260" i="66"/>
  <c r="F259" i="66"/>
  <c r="G259" i="66" s="1"/>
  <c r="E259" i="66"/>
  <c r="F258" i="66"/>
  <c r="G258" i="66" s="1"/>
  <c r="E258" i="66"/>
  <c r="F257" i="66"/>
  <c r="G257" i="66" s="1"/>
  <c r="E257" i="66"/>
  <c r="F256" i="66"/>
  <c r="G256" i="66" s="1"/>
  <c r="E256" i="66"/>
  <c r="F255" i="66"/>
  <c r="G255" i="66" s="1"/>
  <c r="E255" i="66"/>
  <c r="F254" i="66"/>
  <c r="G254" i="66" s="1"/>
  <c r="E254" i="66"/>
  <c r="F253" i="66"/>
  <c r="G253" i="66" s="1"/>
  <c r="E253" i="66"/>
  <c r="F252" i="66"/>
  <c r="G252" i="66" s="1"/>
  <c r="E252" i="66"/>
  <c r="F251" i="66"/>
  <c r="G251" i="66" s="1"/>
  <c r="E251" i="66"/>
  <c r="F250" i="66"/>
  <c r="G250" i="66" s="1"/>
  <c r="E250" i="66"/>
  <c r="F249" i="66"/>
  <c r="G249" i="66" s="1"/>
  <c r="E249" i="66"/>
  <c r="F248" i="66"/>
  <c r="G248" i="66" s="1"/>
  <c r="E248" i="66"/>
  <c r="F247" i="66"/>
  <c r="G247" i="66" s="1"/>
  <c r="E247" i="66"/>
  <c r="F246" i="66"/>
  <c r="G246" i="66" s="1"/>
  <c r="E246" i="66"/>
  <c r="F245" i="66"/>
  <c r="G245" i="66" s="1"/>
  <c r="E245" i="66"/>
  <c r="F244" i="66"/>
  <c r="G244" i="66" s="1"/>
  <c r="E244" i="66"/>
  <c r="F243" i="66"/>
  <c r="G243" i="66" s="1"/>
  <c r="E243" i="66"/>
  <c r="F242" i="66"/>
  <c r="G242" i="66" s="1"/>
  <c r="E242" i="66"/>
  <c r="F241" i="66"/>
  <c r="G241" i="66" s="1"/>
  <c r="E241" i="66"/>
  <c r="F240" i="66"/>
  <c r="G240" i="66" s="1"/>
  <c r="E240" i="66"/>
  <c r="F239" i="66"/>
  <c r="G239" i="66" s="1"/>
  <c r="E239" i="66"/>
  <c r="F238" i="66"/>
  <c r="G238" i="66" s="1"/>
  <c r="E238" i="66"/>
  <c r="F237" i="66"/>
  <c r="G237" i="66" s="1"/>
  <c r="E237" i="66"/>
  <c r="F236" i="66"/>
  <c r="G236" i="66" s="1"/>
  <c r="E236" i="66"/>
  <c r="F235" i="66"/>
  <c r="G235" i="66" s="1"/>
  <c r="E235" i="66"/>
  <c r="F234" i="66"/>
  <c r="G234" i="66" s="1"/>
  <c r="E234" i="66"/>
  <c r="F233" i="66"/>
  <c r="G233" i="66" s="1"/>
  <c r="E233" i="66"/>
  <c r="F232" i="66"/>
  <c r="G232" i="66" s="1"/>
  <c r="E232" i="66"/>
  <c r="F231" i="66"/>
  <c r="G231" i="66" s="1"/>
  <c r="E231" i="66"/>
  <c r="F230" i="66"/>
  <c r="G230" i="66" s="1"/>
  <c r="E230" i="66"/>
  <c r="F229" i="66"/>
  <c r="G229" i="66" s="1"/>
  <c r="E229" i="66"/>
  <c r="F228" i="66"/>
  <c r="G228" i="66" s="1"/>
  <c r="E228" i="66"/>
  <c r="F227" i="66"/>
  <c r="G227" i="66" s="1"/>
  <c r="E227" i="66"/>
  <c r="F226" i="66"/>
  <c r="G226" i="66" s="1"/>
  <c r="E226" i="66"/>
  <c r="F225" i="66"/>
  <c r="G225" i="66" s="1"/>
  <c r="E225" i="66"/>
  <c r="F224" i="66"/>
  <c r="G224" i="66" s="1"/>
  <c r="E224" i="66"/>
  <c r="F223" i="66"/>
  <c r="G223" i="66" s="1"/>
  <c r="E223" i="66"/>
  <c r="F222" i="66"/>
  <c r="G222" i="66" s="1"/>
  <c r="E222" i="66"/>
  <c r="F221" i="66"/>
  <c r="G221" i="66" s="1"/>
  <c r="E221" i="66"/>
  <c r="F220" i="66"/>
  <c r="G220" i="66" s="1"/>
  <c r="E220" i="66"/>
  <c r="F219" i="66"/>
  <c r="G219" i="66" s="1"/>
  <c r="E219" i="66"/>
  <c r="F218" i="66"/>
  <c r="G218" i="66" s="1"/>
  <c r="E218" i="66"/>
  <c r="F217" i="66"/>
  <c r="G217" i="66" s="1"/>
  <c r="E217" i="66"/>
  <c r="F216" i="66"/>
  <c r="G216" i="66" s="1"/>
  <c r="E216" i="66"/>
  <c r="F215" i="66"/>
  <c r="G215" i="66" s="1"/>
  <c r="E215" i="66"/>
  <c r="F214" i="66"/>
  <c r="G214" i="66" s="1"/>
  <c r="E214" i="66"/>
  <c r="F213" i="66"/>
  <c r="G213" i="66" s="1"/>
  <c r="E213" i="66"/>
  <c r="F212" i="66"/>
  <c r="G212" i="66" s="1"/>
  <c r="E212" i="66"/>
  <c r="F211" i="66"/>
  <c r="G211" i="66" s="1"/>
  <c r="E211" i="66"/>
  <c r="F210" i="66"/>
  <c r="G210" i="66" s="1"/>
  <c r="E210" i="66"/>
  <c r="F209" i="66"/>
  <c r="G209" i="66" s="1"/>
  <c r="E209" i="66"/>
  <c r="F208" i="66"/>
  <c r="G208" i="66" s="1"/>
  <c r="E208" i="66"/>
  <c r="F207" i="66"/>
  <c r="G207" i="66" s="1"/>
  <c r="E207" i="66"/>
  <c r="F206" i="66"/>
  <c r="G206" i="66" s="1"/>
  <c r="E206" i="66"/>
  <c r="F205" i="66"/>
  <c r="G205" i="66" s="1"/>
  <c r="E205" i="66"/>
  <c r="F204" i="66"/>
  <c r="G204" i="66" s="1"/>
  <c r="E204" i="66"/>
  <c r="F203" i="66"/>
  <c r="G203" i="66" s="1"/>
  <c r="E203" i="66"/>
  <c r="F202" i="66"/>
  <c r="G202" i="66" s="1"/>
  <c r="E202" i="66"/>
  <c r="F201" i="66"/>
  <c r="G201" i="66" s="1"/>
  <c r="E201" i="66"/>
  <c r="F200" i="66"/>
  <c r="G200" i="66" s="1"/>
  <c r="E200" i="66"/>
  <c r="F199" i="66"/>
  <c r="G199" i="66" s="1"/>
  <c r="E199" i="66"/>
  <c r="F198" i="66"/>
  <c r="G198" i="66" s="1"/>
  <c r="E198" i="66"/>
  <c r="F197" i="66"/>
  <c r="G197" i="66" s="1"/>
  <c r="E197" i="66"/>
  <c r="F196" i="66"/>
  <c r="G196" i="66" s="1"/>
  <c r="E196" i="66"/>
  <c r="F195" i="66"/>
  <c r="G195" i="66" s="1"/>
  <c r="E195" i="66"/>
  <c r="F194" i="66"/>
  <c r="G194" i="66" s="1"/>
  <c r="E194" i="66"/>
  <c r="F193" i="66"/>
  <c r="G193" i="66" s="1"/>
  <c r="E193" i="66"/>
  <c r="F192" i="66"/>
  <c r="G192" i="66" s="1"/>
  <c r="E192" i="66"/>
  <c r="F191" i="66"/>
  <c r="G191" i="66" s="1"/>
  <c r="E191" i="66"/>
  <c r="F190" i="66"/>
  <c r="G190" i="66" s="1"/>
  <c r="E190" i="66"/>
  <c r="F189" i="66"/>
  <c r="G189" i="66" s="1"/>
  <c r="E189" i="66"/>
  <c r="F188" i="66"/>
  <c r="G188" i="66" s="1"/>
  <c r="E188" i="66"/>
  <c r="F187" i="66"/>
  <c r="G187" i="66" s="1"/>
  <c r="E187" i="66"/>
  <c r="F186" i="66"/>
  <c r="G186" i="66" s="1"/>
  <c r="E186" i="66"/>
  <c r="F185" i="66"/>
  <c r="G185" i="66" s="1"/>
  <c r="E185" i="66"/>
  <c r="F184" i="66"/>
  <c r="G184" i="66" s="1"/>
  <c r="E184" i="66"/>
  <c r="F183" i="66"/>
  <c r="G183" i="66" s="1"/>
  <c r="E183" i="66"/>
  <c r="F182" i="66"/>
  <c r="G182" i="66" s="1"/>
  <c r="E182" i="66"/>
  <c r="F181" i="66"/>
  <c r="G181" i="66" s="1"/>
  <c r="E181" i="66"/>
  <c r="F180" i="66"/>
  <c r="G180" i="66" s="1"/>
  <c r="E180" i="66"/>
  <c r="F179" i="66"/>
  <c r="G179" i="66" s="1"/>
  <c r="E179" i="66"/>
  <c r="F178" i="66"/>
  <c r="G178" i="66" s="1"/>
  <c r="E178" i="66"/>
  <c r="F177" i="66"/>
  <c r="G177" i="66" s="1"/>
  <c r="E177" i="66"/>
  <c r="F176" i="66"/>
  <c r="G176" i="66" s="1"/>
  <c r="E176" i="66"/>
  <c r="F175" i="66"/>
  <c r="G175" i="66" s="1"/>
  <c r="E175" i="66"/>
  <c r="F174" i="66"/>
  <c r="G174" i="66" s="1"/>
  <c r="E174" i="66"/>
  <c r="F173" i="66"/>
  <c r="G173" i="66" s="1"/>
  <c r="E173" i="66"/>
  <c r="F172" i="66"/>
  <c r="G172" i="66" s="1"/>
  <c r="E172" i="66"/>
  <c r="F171" i="66"/>
  <c r="G171" i="66" s="1"/>
  <c r="E171" i="66"/>
  <c r="F170" i="66"/>
  <c r="G170" i="66" s="1"/>
  <c r="E170" i="66"/>
  <c r="F169" i="66"/>
  <c r="G169" i="66" s="1"/>
  <c r="E169" i="66"/>
  <c r="F168" i="66"/>
  <c r="G168" i="66" s="1"/>
  <c r="E168" i="66"/>
  <c r="F167" i="66"/>
  <c r="G167" i="66" s="1"/>
  <c r="E167" i="66"/>
  <c r="F166" i="66"/>
  <c r="G166" i="66" s="1"/>
  <c r="E166" i="66"/>
  <c r="F165" i="66"/>
  <c r="G165" i="66" s="1"/>
  <c r="E165" i="66"/>
  <c r="F164" i="66"/>
  <c r="G164" i="66" s="1"/>
  <c r="E164" i="66"/>
  <c r="F163" i="66"/>
  <c r="G163" i="66" s="1"/>
  <c r="E163" i="66"/>
  <c r="F162" i="66"/>
  <c r="G162" i="66" s="1"/>
  <c r="E162" i="66"/>
  <c r="F161" i="66"/>
  <c r="G161" i="66" s="1"/>
  <c r="E161" i="66"/>
  <c r="F160" i="66"/>
  <c r="G160" i="66" s="1"/>
  <c r="E160" i="66"/>
  <c r="F159" i="66"/>
  <c r="G159" i="66" s="1"/>
  <c r="E159" i="66"/>
  <c r="F158" i="66"/>
  <c r="G158" i="66" s="1"/>
  <c r="E158" i="66"/>
  <c r="F157" i="66"/>
  <c r="G157" i="66" s="1"/>
  <c r="E157" i="66"/>
  <c r="F156" i="66"/>
  <c r="G156" i="66" s="1"/>
  <c r="E156" i="66"/>
  <c r="F155" i="66"/>
  <c r="G155" i="66" s="1"/>
  <c r="E155" i="66"/>
  <c r="F154" i="66"/>
  <c r="G154" i="66" s="1"/>
  <c r="E154" i="66"/>
  <c r="F153" i="66"/>
  <c r="G153" i="66" s="1"/>
  <c r="E153" i="66"/>
  <c r="F152" i="66"/>
  <c r="G152" i="66" s="1"/>
  <c r="E152" i="66"/>
  <c r="F151" i="66"/>
  <c r="G151" i="66" s="1"/>
  <c r="E151" i="66"/>
  <c r="F150" i="66"/>
  <c r="G150" i="66" s="1"/>
  <c r="E150" i="66"/>
  <c r="F149" i="66"/>
  <c r="G149" i="66" s="1"/>
  <c r="E149" i="66"/>
  <c r="F148" i="66"/>
  <c r="G148" i="66" s="1"/>
  <c r="E148" i="66"/>
  <c r="F147" i="66"/>
  <c r="G147" i="66" s="1"/>
  <c r="E147" i="66"/>
  <c r="F146" i="66"/>
  <c r="G146" i="66" s="1"/>
  <c r="E146" i="66"/>
  <c r="F145" i="66"/>
  <c r="G145" i="66" s="1"/>
  <c r="E145" i="66"/>
  <c r="F144" i="66"/>
  <c r="G144" i="66" s="1"/>
  <c r="E144" i="66"/>
  <c r="F143" i="66"/>
  <c r="G143" i="66" s="1"/>
  <c r="E143" i="66"/>
  <c r="F142" i="66"/>
  <c r="G142" i="66" s="1"/>
  <c r="E142" i="66"/>
  <c r="F141" i="66"/>
  <c r="G141" i="66" s="1"/>
  <c r="E141" i="66"/>
  <c r="F140" i="66"/>
  <c r="G140" i="66" s="1"/>
  <c r="E140" i="66"/>
  <c r="F139" i="66"/>
  <c r="G139" i="66" s="1"/>
  <c r="E139" i="66"/>
  <c r="F138" i="66"/>
  <c r="G138" i="66" s="1"/>
  <c r="E138" i="66"/>
  <c r="F137" i="66"/>
  <c r="G137" i="66" s="1"/>
  <c r="E137" i="66"/>
  <c r="F136" i="66"/>
  <c r="G136" i="66" s="1"/>
  <c r="E136" i="66"/>
  <c r="F135" i="66"/>
  <c r="G135" i="66" s="1"/>
  <c r="E135" i="66"/>
  <c r="F134" i="66"/>
  <c r="G134" i="66" s="1"/>
  <c r="E134" i="66"/>
  <c r="F133" i="66"/>
  <c r="G133" i="66" s="1"/>
  <c r="E133" i="66"/>
  <c r="F132" i="66"/>
  <c r="G132" i="66" s="1"/>
  <c r="E132" i="66"/>
  <c r="F131" i="66"/>
  <c r="G131" i="66" s="1"/>
  <c r="E131" i="66"/>
  <c r="F130" i="66"/>
  <c r="G130" i="66" s="1"/>
  <c r="E130" i="66"/>
  <c r="F129" i="66"/>
  <c r="G129" i="66" s="1"/>
  <c r="E129" i="66"/>
  <c r="F128" i="66"/>
  <c r="G128" i="66" s="1"/>
  <c r="E128" i="66"/>
  <c r="F127" i="66"/>
  <c r="G127" i="66" s="1"/>
  <c r="E127" i="66"/>
  <c r="F126" i="66"/>
  <c r="G126" i="66" s="1"/>
  <c r="E126" i="66"/>
  <c r="F125" i="66"/>
  <c r="G125" i="66" s="1"/>
  <c r="E125" i="66"/>
  <c r="F124" i="66"/>
  <c r="G124" i="66" s="1"/>
  <c r="E124" i="66"/>
  <c r="F123" i="66"/>
  <c r="G123" i="66" s="1"/>
  <c r="E123" i="66"/>
  <c r="F122" i="66"/>
  <c r="G122" i="66" s="1"/>
  <c r="E122" i="66"/>
  <c r="F121" i="66"/>
  <c r="G121" i="66" s="1"/>
  <c r="E121" i="66"/>
  <c r="F120" i="66"/>
  <c r="G120" i="66" s="1"/>
  <c r="E120" i="66"/>
  <c r="F119" i="66"/>
  <c r="G119" i="66" s="1"/>
  <c r="E119" i="66"/>
  <c r="F118" i="66"/>
  <c r="G118" i="66" s="1"/>
  <c r="E118" i="66"/>
  <c r="F117" i="66"/>
  <c r="G117" i="66" s="1"/>
  <c r="E117" i="66"/>
  <c r="F116" i="66"/>
  <c r="G116" i="66" s="1"/>
  <c r="E116" i="66"/>
  <c r="F115" i="66"/>
  <c r="G115" i="66" s="1"/>
  <c r="E115" i="66"/>
  <c r="F114" i="66"/>
  <c r="G114" i="66" s="1"/>
  <c r="E114" i="66"/>
  <c r="F113" i="66"/>
  <c r="G113" i="66" s="1"/>
  <c r="E113" i="66"/>
  <c r="F112" i="66"/>
  <c r="G112" i="66" s="1"/>
  <c r="E112" i="66"/>
  <c r="F111" i="66"/>
  <c r="G111" i="66" s="1"/>
  <c r="E111" i="66"/>
  <c r="F110" i="66"/>
  <c r="G110" i="66" s="1"/>
  <c r="E110" i="66"/>
  <c r="F109" i="66"/>
  <c r="G109" i="66" s="1"/>
  <c r="E109" i="66"/>
  <c r="F108" i="66"/>
  <c r="G108" i="66" s="1"/>
  <c r="E108" i="66"/>
  <c r="F107" i="66"/>
  <c r="G107" i="66" s="1"/>
  <c r="E107" i="66"/>
  <c r="F106" i="66"/>
  <c r="G106" i="66" s="1"/>
  <c r="E106" i="66"/>
  <c r="F105" i="66"/>
  <c r="G105" i="66" s="1"/>
  <c r="E105" i="66"/>
  <c r="F104" i="66"/>
  <c r="G104" i="66" s="1"/>
  <c r="E104" i="66"/>
  <c r="F103" i="66"/>
  <c r="G103" i="66" s="1"/>
  <c r="E103" i="66"/>
  <c r="F102" i="66"/>
  <c r="G102" i="66" s="1"/>
  <c r="E102" i="66"/>
  <c r="F101" i="66"/>
  <c r="G101" i="66" s="1"/>
  <c r="E101" i="66"/>
  <c r="F100" i="66"/>
  <c r="G100" i="66" s="1"/>
  <c r="E100" i="66"/>
  <c r="F99" i="66"/>
  <c r="G99" i="66" s="1"/>
  <c r="E99" i="66"/>
  <c r="F98" i="66"/>
  <c r="G98" i="66" s="1"/>
  <c r="E98" i="66"/>
  <c r="F97" i="66"/>
  <c r="G97" i="66" s="1"/>
  <c r="E97" i="66"/>
  <c r="F96" i="66"/>
  <c r="G96" i="66" s="1"/>
  <c r="E96" i="66"/>
  <c r="F95" i="66"/>
  <c r="G95" i="66" s="1"/>
  <c r="E95" i="66"/>
  <c r="F94" i="66"/>
  <c r="G94" i="66" s="1"/>
  <c r="E94" i="66"/>
  <c r="F93" i="66"/>
  <c r="G93" i="66" s="1"/>
  <c r="E93" i="66"/>
  <c r="F92" i="66"/>
  <c r="G92" i="66" s="1"/>
  <c r="E92" i="66"/>
  <c r="F91" i="66"/>
  <c r="G91" i="66" s="1"/>
  <c r="E91" i="66"/>
  <c r="F90" i="66"/>
  <c r="G90" i="66" s="1"/>
  <c r="E90" i="66"/>
  <c r="F89" i="66"/>
  <c r="G89" i="66" s="1"/>
  <c r="E89" i="66"/>
  <c r="F88" i="66"/>
  <c r="G88" i="66" s="1"/>
  <c r="E88" i="66"/>
  <c r="F87" i="66"/>
  <c r="G87" i="66" s="1"/>
  <c r="E87" i="66"/>
  <c r="F86" i="66"/>
  <c r="G86" i="66" s="1"/>
  <c r="E86" i="66"/>
  <c r="F85" i="66"/>
  <c r="G85" i="66" s="1"/>
  <c r="E85" i="66"/>
  <c r="F84" i="66"/>
  <c r="G84" i="66" s="1"/>
  <c r="E84" i="66"/>
  <c r="F83" i="66"/>
  <c r="G83" i="66" s="1"/>
  <c r="E83" i="66"/>
  <c r="F82" i="66"/>
  <c r="G82" i="66" s="1"/>
  <c r="E82" i="66"/>
  <c r="F81" i="66"/>
  <c r="G81" i="66" s="1"/>
  <c r="E81" i="66"/>
  <c r="F80" i="66"/>
  <c r="G80" i="66" s="1"/>
  <c r="E80" i="66"/>
  <c r="F79" i="66"/>
  <c r="G79" i="66" s="1"/>
  <c r="E79" i="66"/>
  <c r="F78" i="66"/>
  <c r="G78" i="66" s="1"/>
  <c r="E78" i="66"/>
  <c r="F77" i="66"/>
  <c r="G77" i="66" s="1"/>
  <c r="E77" i="66"/>
  <c r="F76" i="66"/>
  <c r="G76" i="66" s="1"/>
  <c r="E76" i="66"/>
  <c r="F75" i="66"/>
  <c r="G75" i="66" s="1"/>
  <c r="E75" i="66"/>
  <c r="F74" i="66"/>
  <c r="G74" i="66" s="1"/>
  <c r="E74" i="66"/>
  <c r="F73" i="66"/>
  <c r="G73" i="66" s="1"/>
  <c r="E73" i="66"/>
  <c r="F72" i="66"/>
  <c r="G72" i="66" s="1"/>
  <c r="E72" i="66"/>
  <c r="F71" i="66"/>
  <c r="G71" i="66" s="1"/>
  <c r="E71" i="66"/>
  <c r="F70" i="66"/>
  <c r="G70" i="66" s="1"/>
  <c r="E70" i="66"/>
  <c r="F69" i="66"/>
  <c r="G69" i="66" s="1"/>
  <c r="E69" i="66"/>
  <c r="F68" i="66"/>
  <c r="G68" i="66" s="1"/>
  <c r="E68" i="66"/>
  <c r="F67" i="66"/>
  <c r="G67" i="66" s="1"/>
  <c r="E67" i="66"/>
  <c r="F66" i="66"/>
  <c r="G66" i="66" s="1"/>
  <c r="E66" i="66"/>
  <c r="F65" i="66"/>
  <c r="G65" i="66" s="1"/>
  <c r="E65" i="66"/>
  <c r="F64" i="66"/>
  <c r="G64" i="66" s="1"/>
  <c r="E64" i="66"/>
  <c r="F63" i="66"/>
  <c r="G63" i="66" s="1"/>
  <c r="E63" i="66"/>
  <c r="F62" i="66"/>
  <c r="G62" i="66" s="1"/>
  <c r="E62" i="66"/>
  <c r="F61" i="66"/>
  <c r="G61" i="66" s="1"/>
  <c r="E61" i="66"/>
  <c r="F60" i="66"/>
  <c r="G60" i="66" s="1"/>
  <c r="E60" i="66"/>
  <c r="F59" i="66"/>
  <c r="G59" i="66" s="1"/>
  <c r="E59" i="66"/>
  <c r="F58" i="66"/>
  <c r="G58" i="66" s="1"/>
  <c r="E58" i="66"/>
  <c r="F57" i="66"/>
  <c r="G57" i="66" s="1"/>
  <c r="E57" i="66"/>
  <c r="F56" i="66"/>
  <c r="G56" i="66" s="1"/>
  <c r="E56" i="66"/>
  <c r="F55" i="66"/>
  <c r="G55" i="66" s="1"/>
  <c r="E55" i="66"/>
  <c r="F54" i="66"/>
  <c r="G54" i="66" s="1"/>
  <c r="E54" i="66"/>
  <c r="F53" i="66"/>
  <c r="G53" i="66" s="1"/>
  <c r="E53" i="66"/>
  <c r="F52" i="66"/>
  <c r="G52" i="66" s="1"/>
  <c r="E52" i="66"/>
  <c r="F51" i="66"/>
  <c r="G51" i="66" s="1"/>
  <c r="E51" i="66"/>
  <c r="F50" i="66"/>
  <c r="G50" i="66" s="1"/>
  <c r="E50" i="66"/>
  <c r="F49" i="66"/>
  <c r="G49" i="66" s="1"/>
  <c r="E49" i="66"/>
  <c r="F48" i="66"/>
  <c r="G48" i="66" s="1"/>
  <c r="E48" i="66"/>
  <c r="F47" i="66"/>
  <c r="G47" i="66" s="1"/>
  <c r="E47" i="66"/>
  <c r="F46" i="66"/>
  <c r="G46" i="66" s="1"/>
  <c r="E46" i="66"/>
  <c r="F45" i="66"/>
  <c r="G45" i="66" s="1"/>
  <c r="E45" i="66"/>
  <c r="F44" i="66"/>
  <c r="G44" i="66" s="1"/>
  <c r="E44" i="66"/>
  <c r="F43" i="66"/>
  <c r="G43" i="66" s="1"/>
  <c r="E43" i="66"/>
  <c r="F42" i="66"/>
  <c r="G42" i="66" s="1"/>
  <c r="E42" i="66"/>
  <c r="F41" i="66"/>
  <c r="G41" i="66" s="1"/>
  <c r="E41" i="66"/>
  <c r="F40" i="66"/>
  <c r="G40" i="66" s="1"/>
  <c r="E40" i="66"/>
  <c r="F39" i="66"/>
  <c r="G39" i="66" s="1"/>
  <c r="E39" i="66"/>
  <c r="F38" i="66"/>
  <c r="G38" i="66" s="1"/>
  <c r="E38" i="66"/>
  <c r="F37" i="66"/>
  <c r="G37" i="66" s="1"/>
  <c r="E37" i="66"/>
  <c r="F36" i="66"/>
  <c r="G36" i="66" s="1"/>
  <c r="E36" i="66"/>
  <c r="F35" i="66"/>
  <c r="G35" i="66" s="1"/>
  <c r="E35" i="66"/>
  <c r="F34" i="66"/>
  <c r="G34" i="66" s="1"/>
  <c r="E34" i="66"/>
  <c r="F33" i="66"/>
  <c r="G33" i="66" s="1"/>
  <c r="E33" i="66"/>
  <c r="F32" i="66"/>
  <c r="G32" i="66" s="1"/>
  <c r="E32" i="66"/>
  <c r="F31" i="66"/>
  <c r="G31" i="66" s="1"/>
  <c r="E31" i="66"/>
  <c r="F30" i="66"/>
  <c r="G30" i="66" s="1"/>
  <c r="E30" i="66"/>
  <c r="F29" i="66"/>
  <c r="G29" i="66" s="1"/>
  <c r="E29" i="66"/>
  <c r="F28" i="66"/>
  <c r="G28" i="66" s="1"/>
  <c r="E28" i="66"/>
  <c r="F27" i="66"/>
  <c r="G27" i="66" s="1"/>
  <c r="E27" i="66"/>
  <c r="F26" i="66"/>
  <c r="G26" i="66" s="1"/>
  <c r="E26" i="66"/>
  <c r="F25" i="66"/>
  <c r="G25" i="66" s="1"/>
  <c r="E25" i="66"/>
  <c r="F24" i="66"/>
  <c r="G24" i="66" s="1"/>
  <c r="E24" i="66"/>
  <c r="F23" i="66"/>
  <c r="G23" i="66" s="1"/>
  <c r="E23" i="66"/>
  <c r="F22" i="66"/>
  <c r="G22" i="66" s="1"/>
  <c r="E22" i="66"/>
  <c r="F21" i="66"/>
  <c r="G21" i="66" s="1"/>
  <c r="E21" i="66"/>
  <c r="F20" i="66"/>
  <c r="G20" i="66" s="1"/>
  <c r="E20" i="66"/>
  <c r="F19" i="66"/>
  <c r="G19" i="66" s="1"/>
  <c r="E19" i="66"/>
  <c r="F18" i="66"/>
  <c r="G18" i="66" s="1"/>
  <c r="E18" i="66"/>
  <c r="F17" i="66"/>
  <c r="G17" i="66" s="1"/>
  <c r="E17" i="66"/>
  <c r="F16" i="66"/>
  <c r="G16" i="66" s="1"/>
  <c r="E16" i="66"/>
  <c r="F15" i="66"/>
  <c r="G15" i="66" s="1"/>
  <c r="E15" i="66"/>
  <c r="F14" i="66"/>
  <c r="G14" i="66" s="1"/>
  <c r="E14" i="66"/>
  <c r="F13" i="66"/>
  <c r="G13" i="66" s="1"/>
  <c r="E13" i="66"/>
  <c r="F12" i="66"/>
  <c r="G12" i="66" s="1"/>
  <c r="E12" i="66"/>
  <c r="F11" i="66"/>
  <c r="G11" i="66" s="1"/>
  <c r="E11" i="66"/>
  <c r="F10" i="66"/>
  <c r="G10" i="66" s="1"/>
  <c r="E10" i="66"/>
  <c r="F9" i="66"/>
  <c r="G9" i="66" s="1"/>
  <c r="E9" i="66"/>
  <c r="F8" i="66"/>
  <c r="G8" i="66" s="1"/>
  <c r="E8" i="66"/>
  <c r="F7" i="66"/>
  <c r="G7" i="66" s="1"/>
  <c r="E7" i="66"/>
  <c r="F6" i="66"/>
  <c r="G6" i="66" s="1"/>
  <c r="E6" i="66"/>
  <c r="F5" i="66"/>
  <c r="G5" i="66" s="1"/>
  <c r="E5" i="66"/>
  <c r="F4" i="66"/>
  <c r="G4" i="66" s="1"/>
  <c r="E4" i="66"/>
  <c r="F3" i="66"/>
  <c r="G3" i="66" s="1"/>
  <c r="E3" i="66"/>
  <c r="E19" i="57" l="1"/>
  <c r="E28" i="57"/>
  <c r="E26" i="57"/>
  <c r="E20" i="57"/>
  <c r="E39" i="57"/>
  <c r="E31" i="57"/>
  <c r="E25" i="57"/>
  <c r="E18" i="57"/>
  <c r="E37" i="57"/>
  <c r="E30" i="57"/>
  <c r="E24" i="57"/>
  <c r="E17" i="57"/>
  <c r="E36" i="57"/>
  <c r="E32" i="57"/>
  <c r="E43" i="57"/>
  <c r="E23" i="57"/>
  <c r="E40" i="57"/>
  <c r="K40" i="57" s="1"/>
  <c r="E29" i="57"/>
  <c r="E35" i="57"/>
  <c r="E42" i="57"/>
  <c r="E22" i="57"/>
  <c r="E41" i="57"/>
  <c r="L41" i="57" s="1"/>
  <c r="E34" i="57"/>
  <c r="E27" i="57"/>
  <c r="E21" i="57"/>
  <c r="A1" i="72" a="1"/>
  <c r="A1" i="72" s="1"/>
  <c r="I37" i="57" l="1"/>
  <c r="K37" i="57"/>
  <c r="L37" i="57"/>
  <c r="K39" i="57"/>
  <c r="L39" i="57"/>
  <c r="I39" i="57"/>
  <c r="K19" i="57"/>
  <c r="L19" i="57"/>
  <c r="I19" i="57"/>
  <c r="D41" i="58"/>
  <c r="D42" i="58" l="1"/>
  <c r="D40" i="58"/>
  <c r="D39" i="58"/>
  <c r="E44" i="57"/>
  <c r="F44" i="57"/>
  <c r="G44" i="57"/>
  <c r="H44" i="57"/>
  <c r="F42" i="58" l="1"/>
  <c r="F30" i="58"/>
  <c r="F41" i="58"/>
  <c r="F40" i="58"/>
  <c r="F28" i="58"/>
  <c r="F26" i="58"/>
  <c r="F36" i="58"/>
  <c r="F34" i="58"/>
  <c r="F27" i="58"/>
  <c r="F38" i="58"/>
  <c r="F37" i="58"/>
  <c r="F35" i="58"/>
  <c r="F33" i="58"/>
  <c r="F32" i="58"/>
  <c r="F31" i="58"/>
  <c r="F29" i="58"/>
  <c r="F39" i="58"/>
  <c r="F25" i="58"/>
  <c r="L43" i="57" l="1"/>
  <c r="L42" i="57"/>
  <c r="L40" i="57"/>
  <c r="L36" i="57"/>
  <c r="L34" i="57"/>
  <c r="L32" i="57"/>
  <c r="L31" i="57"/>
  <c r="L30" i="57"/>
  <c r="L29" i="57"/>
  <c r="L28" i="57"/>
  <c r="L27" i="57"/>
  <c r="L26" i="57"/>
  <c r="L25" i="57"/>
  <c r="L24" i="57"/>
  <c r="L23" i="57"/>
  <c r="L22" i="57"/>
  <c r="L21" i="57"/>
  <c r="L20" i="57"/>
  <c r="L18" i="57"/>
  <c r="K43" i="57"/>
  <c r="K42" i="57"/>
  <c r="K41" i="57"/>
  <c r="K36" i="57"/>
  <c r="K34" i="57"/>
  <c r="K32" i="57"/>
  <c r="K31" i="57"/>
  <c r="K30" i="57"/>
  <c r="K29" i="57"/>
  <c r="K28" i="57"/>
  <c r="K27" i="57"/>
  <c r="K26" i="57"/>
  <c r="K25" i="57"/>
  <c r="K24" i="57"/>
  <c r="K23" i="57"/>
  <c r="K22" i="57"/>
  <c r="K21" i="57"/>
  <c r="K20" i="57"/>
  <c r="K18" i="57"/>
  <c r="J43" i="57"/>
  <c r="J42" i="57"/>
  <c r="J41" i="57"/>
  <c r="J40" i="57"/>
  <c r="J36" i="57"/>
  <c r="J35" i="57"/>
  <c r="J34" i="57"/>
  <c r="J32" i="57"/>
  <c r="J31" i="57"/>
  <c r="J30" i="57"/>
  <c r="J29" i="57"/>
  <c r="J28" i="57"/>
  <c r="J27" i="57"/>
  <c r="J26" i="57"/>
  <c r="J25" i="57"/>
  <c r="J24" i="57"/>
  <c r="J23" i="57"/>
  <c r="J22" i="57"/>
  <c r="J21" i="57"/>
  <c r="J20" i="57"/>
  <c r="J18" i="57"/>
  <c r="I43" i="57"/>
  <c r="I42" i="57"/>
  <c r="I41" i="57"/>
  <c r="I40" i="57"/>
  <c r="I36" i="57"/>
  <c r="I35" i="57"/>
  <c r="I34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8" i="57"/>
  <c r="C9" i="43" l="1"/>
  <c r="K35" i="57"/>
  <c r="L35" i="57"/>
  <c r="L17" i="57" l="1"/>
  <c r="L44" i="57" s="1"/>
  <c r="C8" i="43" s="1"/>
  <c r="K17" i="57"/>
  <c r="K44" i="57" s="1"/>
  <c r="J17" i="57"/>
  <c r="I17" i="57"/>
  <c r="E21" i="58" l="1"/>
  <c r="D38" i="58"/>
  <c r="D37" i="58"/>
  <c r="D36" i="58"/>
  <c r="D35" i="58"/>
  <c r="D34" i="58"/>
  <c r="D33" i="58"/>
  <c r="D32" i="58"/>
  <c r="D31" i="58"/>
  <c r="D30" i="58"/>
  <c r="D29" i="58"/>
  <c r="D28" i="58"/>
  <c r="D26" i="58"/>
  <c r="D25" i="58"/>
  <c r="D17" i="58"/>
  <c r="E17" i="58" s="1"/>
  <c r="D16" i="58"/>
  <c r="E16" i="58" s="1"/>
  <c r="D15" i="58"/>
  <c r="E15" i="58" s="1"/>
  <c r="D14" i="58"/>
  <c r="E14" i="58" s="1"/>
  <c r="D13" i="58"/>
  <c r="E13" i="58" s="1"/>
  <c r="D12" i="58"/>
  <c r="E12" i="58" s="1"/>
  <c r="D11" i="58"/>
  <c r="E11" i="58" s="1"/>
  <c r="D10" i="58"/>
  <c r="E10" i="58" s="1"/>
  <c r="F49" i="58" l="1"/>
  <c r="C7" i="43" s="1"/>
  <c r="D49" i="58"/>
  <c r="E18" i="58"/>
  <c r="D18" i="58"/>
  <c r="C10" i="43" l="1"/>
  <c r="C12" i="43" s="1"/>
  <c r="C13" i="4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D4C6628-5D49-40C7-91CA-D0BADB69E8D6}" name="Consulta - Parte 1" description="Conexão com a consulta 'Parte 1' na pasta de trabalho." type="100" refreshedVersion="6" minRefreshableVersion="5">
    <extLst>
      <ext xmlns:x15="http://schemas.microsoft.com/office/spreadsheetml/2010/11/main" uri="{DE250136-89BD-433C-8126-D09CA5730AF9}">
        <x15:connection id="ea241d2a-d8d2-4812-a756-119f265c4014"/>
      </ext>
    </extLst>
  </connection>
  <connection id="2" xr16:uid="{18F37274-FF49-48DB-A132-63FF4F643E68}" name="Consulta - Parte 2" description="Conexão com a consulta 'Parte 2' na pasta de trabalho." type="100" refreshedVersion="6" minRefreshableVersion="5">
    <extLst>
      <ext xmlns:x15="http://schemas.microsoft.com/office/spreadsheetml/2010/11/main" uri="{DE250136-89BD-433C-8126-D09CA5730AF9}">
        <x15:connection id="0a4786fe-4f38-4533-87a8-132d20d2b5d8"/>
      </ext>
    </extLst>
  </connection>
  <connection id="3" xr16:uid="{CB40A955-8527-45BB-93B6-728528186DDB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<sst xmlns="http://schemas.openxmlformats.org/spreadsheetml/2006/main" count="3274" uniqueCount="372">
  <si>
    <t>Equipe</t>
  </si>
  <si>
    <t>Salários</t>
  </si>
  <si>
    <t>Proposta:</t>
  </si>
  <si>
    <t>Dias Úteis</t>
  </si>
  <si>
    <t>Dias Úteis à Noite</t>
  </si>
  <si>
    <t>Sábados</t>
  </si>
  <si>
    <t>Domingos e Feriados</t>
  </si>
  <si>
    <t>Total</t>
  </si>
  <si>
    <t>Total de Dias Trabalhados</t>
  </si>
  <si>
    <t>Vale Refeição:</t>
  </si>
  <si>
    <t>Plano de Saúde:</t>
  </si>
  <si>
    <t>CB + Leite:</t>
  </si>
  <si>
    <t>PLR:</t>
  </si>
  <si>
    <t>Vale Transporte:</t>
  </si>
  <si>
    <t>Encargos Sociais:</t>
  </si>
  <si>
    <t>Custo Total do Funcionário</t>
  </si>
  <si>
    <t>Total de Custos - Mão de Obra:</t>
  </si>
  <si>
    <t>Quantidade</t>
  </si>
  <si>
    <t>Emplacamento (Custos Estimados para 24 meses)</t>
  </si>
  <si>
    <t>Manutenção do Veículo (Custo Mensal)</t>
  </si>
  <si>
    <t>Seguro:</t>
  </si>
  <si>
    <t>Pneus (Custo Unitário):</t>
  </si>
  <si>
    <t>IPVA:</t>
  </si>
  <si>
    <t>Leasing (Nº de Parcelas):</t>
  </si>
  <si>
    <t>Montagem de Máquina + Adesivagem (Custos Estimados para 36 meses):</t>
  </si>
  <si>
    <t>Combustível (Estimativa de gastos mensais):</t>
  </si>
  <si>
    <t>Custo Mensal</t>
  </si>
  <si>
    <t>Custo Projeto</t>
  </si>
  <si>
    <t>Custos Indiretos</t>
  </si>
  <si>
    <t>Sábados / Domingos / Feriados</t>
  </si>
  <si>
    <t>n</t>
  </si>
  <si>
    <r>
      <t>Definir: O veículo será utilizado na obra? ("</t>
    </r>
    <r>
      <rPr>
        <b/>
        <u/>
        <sz val="10"/>
        <rFont val="Arial"/>
        <family val="2"/>
      </rPr>
      <t>S</t>
    </r>
    <r>
      <rPr>
        <b/>
        <sz val="10"/>
        <rFont val="Arial"/>
        <family val="2"/>
      </rPr>
      <t>" p/ Sim / "</t>
    </r>
    <r>
      <rPr>
        <b/>
        <u/>
        <sz val="10"/>
        <rFont val="Arial"/>
        <family val="2"/>
      </rPr>
      <t>N"</t>
    </r>
    <r>
      <rPr>
        <b/>
        <sz val="10"/>
        <rFont val="Arial"/>
        <family val="2"/>
      </rPr>
      <t xml:space="preserve"> p/ Não):</t>
    </r>
  </si>
  <si>
    <t>Cargo</t>
  </si>
  <si>
    <t>Operador de Balancim I</t>
  </si>
  <si>
    <t>Gilmar Silva dos Santos</t>
  </si>
  <si>
    <t>Supervisor de Balancim I</t>
  </si>
  <si>
    <t>Chismael Oliveira da Silva</t>
  </si>
  <si>
    <t>Sebastião Mendes de Macedo</t>
  </si>
  <si>
    <t>Motorista / Operador</t>
  </si>
  <si>
    <t>Periculosidade:</t>
  </si>
  <si>
    <t>Hr. Extras (Sábado):</t>
  </si>
  <si>
    <t>Hr. Extras+Adic. Noturno (DU):</t>
  </si>
  <si>
    <t>Operador de Balancim</t>
  </si>
  <si>
    <t>Hr. Extras (Dom. e Feriados):</t>
  </si>
  <si>
    <t>Auxiliar Dias Úteis</t>
  </si>
  <si>
    <t>Auxiliar Sab. Dom e Feriados</t>
  </si>
  <si>
    <t>Quantos veículos serão utililzados?</t>
  </si>
  <si>
    <t>Hr. Extras (Sábado-Motorista):</t>
  </si>
  <si>
    <t>-&gt; Função de Motorista: Horas Extras no sábado a 60%</t>
  </si>
  <si>
    <t>EPI´s (custo mensal)]</t>
  </si>
  <si>
    <t>Leandro Gomes da Silva</t>
  </si>
  <si>
    <t>Marcelino Gomes da Silva</t>
  </si>
  <si>
    <t>("S" p/ Sim / "N" p/ Não)</t>
  </si>
  <si>
    <t xml:space="preserve">Emissão de ART? </t>
  </si>
  <si>
    <t>Veículo (Valor Base)</t>
  </si>
  <si>
    <t>Thermo Pure Pro 6 + Bastões</t>
  </si>
  <si>
    <t>Outros Equipamentos e Produtos</t>
  </si>
  <si>
    <t>Equipamento IONIC (Será utilizado? "S" para Sim / "N" para Não):</t>
  </si>
  <si>
    <t>Supervisor</t>
  </si>
  <si>
    <t>Tabela Auxiliar Bráulio/Hora</t>
  </si>
  <si>
    <t>Tabela Auxiliar Equipe/Dia</t>
  </si>
  <si>
    <t>Bioclean Detergente Ácido</t>
  </si>
  <si>
    <t>Detergente Ecoline</t>
  </si>
  <si>
    <t>Detergente Orquimol (Desengraxante)</t>
  </si>
  <si>
    <t>Degreaser (Desengraxante e desincrustante)</t>
  </si>
  <si>
    <t>Renox 100</t>
  </si>
  <si>
    <t>Detergente Power Clean III</t>
  </si>
  <si>
    <t>Panos de Limpeza (Brancos e Xadrez)</t>
  </si>
  <si>
    <t>Álcool Isopropílico</t>
  </si>
  <si>
    <t>Borracha p/ rodo</t>
  </si>
  <si>
    <t>Luva</t>
  </si>
  <si>
    <t>Valor Unitario</t>
  </si>
  <si>
    <t>Homy LC (Limpa concreto)</t>
  </si>
  <si>
    <t>Outros</t>
  </si>
  <si>
    <t>Fita Crepe 24x50</t>
  </si>
  <si>
    <t>Quantidade Realizado</t>
  </si>
  <si>
    <t>Total Realizado</t>
  </si>
  <si>
    <t>Abraão - Controle Realizado</t>
  </si>
  <si>
    <t>Silicone Estrutural DV 995 591 ML</t>
  </si>
  <si>
    <t>Silicone p/ Vedação 591 ML - DC 791</t>
  </si>
  <si>
    <t>Marcondes dos Santos Silva</t>
  </si>
  <si>
    <t>Mauricio Batista Sena</t>
  </si>
  <si>
    <t>Edson Sena Araujo Bastos</t>
  </si>
  <si>
    <t>Licanor Silva Santos</t>
  </si>
  <si>
    <t>Valor Orçado</t>
  </si>
  <si>
    <t>Realizado</t>
  </si>
  <si>
    <t>Valor em Impostos 21%</t>
  </si>
  <si>
    <t>Valor em Mão de Obra</t>
  </si>
  <si>
    <t>Custos Indiretos (Administração)</t>
  </si>
  <si>
    <t>Valor Realizado</t>
  </si>
  <si>
    <t>Saldo</t>
  </si>
  <si>
    <t>Valor em Insumos, ART, Despesas Com. E outros</t>
  </si>
  <si>
    <t>Despesas Comerciais</t>
  </si>
  <si>
    <t>ART</t>
  </si>
  <si>
    <t>s</t>
  </si>
  <si>
    <t>Margem de Lucro %</t>
  </si>
  <si>
    <t>Israel Rafael Nogueira</t>
  </si>
  <si>
    <t>Técnico de Segurança</t>
  </si>
  <si>
    <t>RESULTADO DA PROPOSTA:</t>
  </si>
  <si>
    <t>Saco de lixo 100 Litros</t>
  </si>
  <si>
    <t>Gilvan Jose dos Santos Junior</t>
  </si>
  <si>
    <t>Antonio Joaelmo Sousa Gomes</t>
  </si>
  <si>
    <t>Blener Geraldo Martins da Silva</t>
  </si>
  <si>
    <t>Jose João Rodrigues Soares</t>
  </si>
  <si>
    <t>Josenilton Rocha Vilela</t>
  </si>
  <si>
    <t>Sergio Roberto de Lima Silva</t>
  </si>
  <si>
    <t>Wigson Daniel Freitas dos Santos</t>
  </si>
  <si>
    <t>Tairone Brum Antunes Cavalcante</t>
  </si>
  <si>
    <t>Vinicius Antunes Cavalcante Sousa</t>
  </si>
  <si>
    <t>025/20</t>
  </si>
  <si>
    <t>011/21</t>
  </si>
  <si>
    <t>Data</t>
  </si>
  <si>
    <t>Nome</t>
  </si>
  <si>
    <t>Proposta</t>
  </si>
  <si>
    <t>Retorno 1</t>
  </si>
  <si>
    <t>Retorno 2</t>
  </si>
  <si>
    <t>Retorno 3</t>
  </si>
  <si>
    <t>Retorno 4</t>
  </si>
  <si>
    <t>03/02/21</t>
  </si>
  <si>
    <t>Prop 025/20 - Santander - Vedação</t>
  </si>
  <si>
    <t>10/02/21</t>
  </si>
  <si>
    <t>Prop 032/21 - Cond. Morumbi Plaza 1 - Vedação</t>
  </si>
  <si>
    <t>Prop 042/21 - LDS Church Apartamento - Polimento</t>
  </si>
  <si>
    <t>17/02/21</t>
  </si>
  <si>
    <t>Prop 045/21 - Bolsa de Imoveis - Vedação</t>
  </si>
  <si>
    <t>24/02/21</t>
  </si>
  <si>
    <t>Prop 051/21 - Prop 036/21 - Tegra 17007 - Vedação</t>
  </si>
  <si>
    <t>Prop 053/21 - ETower - Vedação</t>
  </si>
  <si>
    <t>Prop 112/20 - Rev2 - Comendador Bonfiglioli - Vedação</t>
  </si>
  <si>
    <t>Prop 183/20 Rev2 - Ed. Vitra - Limpeza Vidros</t>
  </si>
  <si>
    <t>Prop 197/18 - EZ Tower - Limpeza</t>
  </si>
  <si>
    <t>Prop 267/20 - ETower - Limpeza Anual</t>
  </si>
  <si>
    <t>Prop 397/20 Rev2 - Cidade Jardim - Salão da Cobertura</t>
  </si>
  <si>
    <t>25/02/21</t>
  </si>
  <si>
    <t>Prop 011/21 - Icon Hersil - Vedação</t>
  </si>
  <si>
    <t>04/02/21</t>
  </si>
  <si>
    <t>Prop 033/21 - Calvin Klein - Instalação de Rufos</t>
  </si>
  <si>
    <t>18/02/21</t>
  </si>
  <si>
    <t>11/02/21</t>
  </si>
  <si>
    <t>13/02/21</t>
  </si>
  <si>
    <t>Prop 019/21 - Edificio Plaza 1 - Instalação de Calha</t>
  </si>
  <si>
    <t>20/02/21</t>
  </si>
  <si>
    <t>27/02/21</t>
  </si>
  <si>
    <t>Prop 021/21 - Capital Plaza - Limpeza</t>
  </si>
  <si>
    <t>06/02/21</t>
  </si>
  <si>
    <t>Prop 035/21 - Metro Office II - Instalação Placa de Aluminio</t>
  </si>
  <si>
    <t>Prop 162/20 - Santander - Lavagem</t>
  </si>
  <si>
    <t>Prop 165/20 - Jaguaré Business Park - Troca de Vidro</t>
  </si>
  <si>
    <t>Prop 352/20 - Nimbi Central Vila Olimpia - Troca de Vidro</t>
  </si>
  <si>
    <t>Prop 432/20 - Torre Sul - Limpeza</t>
  </si>
  <si>
    <t>01/02/21</t>
  </si>
  <si>
    <t>08/02/21</t>
  </si>
  <si>
    <t>22/02/21</t>
  </si>
  <si>
    <t>Prop 430/20 - HeadQuarters - Serviços Diversos</t>
  </si>
  <si>
    <t>Prop 448/19 - Firmenich - Vedação</t>
  </si>
  <si>
    <t>26/02/21</t>
  </si>
  <si>
    <t>12/02/21</t>
  </si>
  <si>
    <t>05/02/21</t>
  </si>
  <si>
    <t>19/02/21</t>
  </si>
  <si>
    <t>02/02/21</t>
  </si>
  <si>
    <t>09/02/21</t>
  </si>
  <si>
    <t>23/02/21</t>
  </si>
  <si>
    <t>Prop</t>
  </si>
  <si>
    <t>Descrição</t>
  </si>
  <si>
    <t>Valor</t>
  </si>
  <si>
    <t>019/21</t>
  </si>
  <si>
    <t>021/21</t>
  </si>
  <si>
    <t>032/21</t>
  </si>
  <si>
    <t>033/21</t>
  </si>
  <si>
    <t>035/21</t>
  </si>
  <si>
    <t>042/21</t>
  </si>
  <si>
    <t>045/21</t>
  </si>
  <si>
    <t>051/21</t>
  </si>
  <si>
    <t>053/21</t>
  </si>
  <si>
    <t>112/20</t>
  </si>
  <si>
    <t>162/20</t>
  </si>
  <si>
    <t>165/20</t>
  </si>
  <si>
    <t>183/20</t>
  </si>
  <si>
    <t>197/18</t>
  </si>
  <si>
    <t>267/20</t>
  </si>
  <si>
    <t>352/20</t>
  </si>
  <si>
    <t>397/20</t>
  </si>
  <si>
    <t>430/20</t>
  </si>
  <si>
    <t>432/20</t>
  </si>
  <si>
    <t>448/19</t>
  </si>
  <si>
    <t>Cliente</t>
  </si>
  <si>
    <t>retorno 4</t>
  </si>
  <si>
    <t>retorno</t>
  </si>
  <si>
    <t>Retorno 5</t>
  </si>
  <si>
    <t>Placa ACM</t>
  </si>
  <si>
    <t>Tarucel</t>
  </si>
  <si>
    <t>Içamento</t>
  </si>
  <si>
    <t>Vidros</t>
  </si>
  <si>
    <t>Encerrada</t>
  </si>
  <si>
    <t>Situação</t>
  </si>
  <si>
    <t>Téc de Segurança</t>
  </si>
  <si>
    <t>Desp Comerciais</t>
  </si>
  <si>
    <t>PU</t>
  </si>
  <si>
    <t>Coluna1</t>
  </si>
  <si>
    <t>Coluna2</t>
  </si>
  <si>
    <t>Coluna3</t>
  </si>
  <si>
    <t>Coluna4</t>
  </si>
  <si>
    <t>Coluna5</t>
  </si>
  <si>
    <t>Coluna6</t>
  </si>
  <si>
    <t>Coluna7</t>
  </si>
  <si>
    <t>Coluna8</t>
  </si>
  <si>
    <t>Coluna9</t>
  </si>
  <si>
    <t>Ativa</t>
  </si>
  <si>
    <t>PU2</t>
  </si>
  <si>
    <t>PU3</t>
  </si>
  <si>
    <t>PU4</t>
  </si>
  <si>
    <t>PU5</t>
  </si>
  <si>
    <t>PU6</t>
  </si>
  <si>
    <t>Ajuda1</t>
  </si>
  <si>
    <t>Ajuda2</t>
  </si>
  <si>
    <t>Ajuda3</t>
  </si>
  <si>
    <t>Edenilton De Jesus Souza Silva</t>
  </si>
  <si>
    <t>Robson de Jesus</t>
  </si>
  <si>
    <t>Bráulio Oliveira da Silva</t>
  </si>
  <si>
    <t>Vedação nas fachadas 15º Andar</t>
  </si>
  <si>
    <t>Instalação de calha na marquise</t>
  </si>
  <si>
    <t>Limpeza dos vidros e granitos externos</t>
  </si>
  <si>
    <t>Serviço de revitalização das fachadas</t>
  </si>
  <si>
    <t>Serviço de vedação</t>
  </si>
  <si>
    <t>Serviço de vedação das fachadas</t>
  </si>
  <si>
    <t>Serviço de lavagem e polimento das fachadas</t>
  </si>
  <si>
    <t>Serviço de troca de vidro</t>
  </si>
  <si>
    <t>Serviço de limpeza das fachadas</t>
  </si>
  <si>
    <t>Serviço de limpeza anual das fachadas</t>
  </si>
  <si>
    <t>Serviço de limpeza</t>
  </si>
  <si>
    <t>003/21</t>
  </si>
  <si>
    <t>024/21</t>
  </si>
  <si>
    <t>069/21</t>
  </si>
  <si>
    <t>Instalação de placas ACM</t>
  </si>
  <si>
    <t>096/21</t>
  </si>
  <si>
    <t>102/20</t>
  </si>
  <si>
    <t>111/21</t>
  </si>
  <si>
    <t>120/21</t>
  </si>
  <si>
    <t>Manutenção das portas</t>
  </si>
  <si>
    <t>122/21</t>
  </si>
  <si>
    <t>Retirada de vidro</t>
  </si>
  <si>
    <t>233/20</t>
  </si>
  <si>
    <t>307/19</t>
  </si>
  <si>
    <t>443/20</t>
  </si>
  <si>
    <t>Rótulos de Linha</t>
  </si>
  <si>
    <t>Total Geral</t>
  </si>
  <si>
    <t>Soma de Silicone p/ Vedação 591 ML - DC 791</t>
  </si>
  <si>
    <t>Soma de Bioclean Detergente Ácido</t>
  </si>
  <si>
    <t>Soma de Detergente Ecoline</t>
  </si>
  <si>
    <t>Contagem de Silicone Estrutural DV 995 591 ML</t>
  </si>
  <si>
    <t>Contagem de Detergente Orquimol (Desengraxante)</t>
  </si>
  <si>
    <t>Soma de Degreaser (Desengraxante e desincrustante)</t>
  </si>
  <si>
    <t>Contagem de Renox 100</t>
  </si>
  <si>
    <t>Contagem de Homy LC (Limpa concreto)</t>
  </si>
  <si>
    <t>Contagem de Detergente Power Clean III</t>
  </si>
  <si>
    <t>Soma de Fita Crepe 24x50</t>
  </si>
  <si>
    <t>Soma de Panos de Limpeza (Brancos e Xadrez)</t>
  </si>
  <si>
    <t>Soma de Álcool Isopropílico</t>
  </si>
  <si>
    <t>Soma de Borracha p/ rodo</t>
  </si>
  <si>
    <t>Soma de Luva</t>
  </si>
  <si>
    <t>Contagem de Desp Comerciais</t>
  </si>
  <si>
    <t>Contagem de ART</t>
  </si>
  <si>
    <t>Contagem de Téc de Segurança</t>
  </si>
  <si>
    <t>Contagem de Saco de lixo 100 Litros</t>
  </si>
  <si>
    <t>Contagem de Outros</t>
  </si>
  <si>
    <t>Soma de Placa ACM</t>
  </si>
  <si>
    <t>Soma de Tarucel</t>
  </si>
  <si>
    <t>Soma de Vidros</t>
  </si>
  <si>
    <t>Soma de Içamento</t>
  </si>
  <si>
    <t>Nº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</si>
  <si>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</si>
  <si>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</si>
  <si>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</si>
  <si>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</si>
  <si>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</si>
  <si>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</si>
  <si>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</si>
  <si>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</si>
  <si>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</si>
  <si>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</si>
  <si>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</si>
  <si>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</si>
  <si>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Mês</t>
  </si>
  <si>
    <t>Ano</t>
  </si>
  <si>
    <t>Numero</t>
  </si>
  <si>
    <t>Código</t>
  </si>
  <si>
    <t>Referência</t>
  </si>
  <si>
    <t>Descrição dos Serviços:</t>
  </si>
  <si>
    <t>Cliente:</t>
  </si>
  <si>
    <t>Propostas:</t>
  </si>
  <si>
    <t>Situação:</t>
  </si>
  <si>
    <t>Mês:</t>
  </si>
  <si>
    <t>Ano:</t>
  </si>
  <si>
    <t>01/03/21</t>
  </si>
  <si>
    <t>02/03/21</t>
  </si>
  <si>
    <t>03/03/21</t>
  </si>
  <si>
    <t>04/03/21</t>
  </si>
  <si>
    <t>05/03/21</t>
  </si>
  <si>
    <t>08/03/21</t>
  </si>
  <si>
    <t>09/03/21</t>
  </si>
  <si>
    <t>10/03/21</t>
  </si>
  <si>
    <t>11/03/21</t>
  </si>
  <si>
    <t>12/03/21</t>
  </si>
  <si>
    <t>15/03/21</t>
  </si>
  <si>
    <t>Prop 029/17 - Crystal Tower - Limpeza</t>
  </si>
  <si>
    <t>16/03/21</t>
  </si>
  <si>
    <t>17/03/21</t>
  </si>
  <si>
    <t>18/03/21</t>
  </si>
  <si>
    <t>19/03/21</t>
  </si>
  <si>
    <t>20/03/21</t>
  </si>
  <si>
    <t>Prop 443/20 - Adesso Perdizes - Limpeza</t>
  </si>
  <si>
    <t>22/03/21</t>
  </si>
  <si>
    <t>23/03/21</t>
  </si>
  <si>
    <t>24/03/21</t>
  </si>
  <si>
    <t>Prop 102/20 rev4 - Edifício Comolatti - Limpeza</t>
  </si>
  <si>
    <t>25/03/21</t>
  </si>
  <si>
    <t>29/03/21</t>
  </si>
  <si>
    <t>30/03/21</t>
  </si>
  <si>
    <t>31/03/21</t>
  </si>
  <si>
    <t>13/03/21</t>
  </si>
  <si>
    <t>Prop 233/20 - BBA Itaú - Vedação</t>
  </si>
  <si>
    <t>Carlos Francisco da Silva</t>
  </si>
  <si>
    <t>Reginaldo Ferreira de Lima</t>
  </si>
  <si>
    <t>Prop 024/21 -  Videolar - Limpeza e polimento de Fachada</t>
  </si>
  <si>
    <t>26/03/21</t>
  </si>
  <si>
    <t>Prop 096/21 - Berrini One - Vedação</t>
  </si>
  <si>
    <t>06/03/21</t>
  </si>
  <si>
    <t>Prop 307/19 - Berrini One - Troca de Vidro</t>
  </si>
  <si>
    <t>Prop 069/21 - Ed. Jatobá - Placas</t>
  </si>
  <si>
    <t>Prop 120/21 - Saeng Eng. Patio Malzoni Google - Manutenção portas</t>
  </si>
  <si>
    <t>Prop 003/21 - Saeng Engenharia (Google) - Pátio Malzoni - Troca de Vidro</t>
  </si>
  <si>
    <t>Wellington Jose dos Santos</t>
  </si>
  <si>
    <t>Prop 146/20 - FL Corporate - Limpeza</t>
  </si>
  <si>
    <t>27/03/21</t>
  </si>
  <si>
    <t>Prop 122/21 - FLFC 3400 - Retirada de vidro</t>
  </si>
  <si>
    <t>Uanderson de Jesus</t>
  </si>
  <si>
    <t>14/03/21</t>
  </si>
  <si>
    <t>21/03/21</t>
  </si>
  <si>
    <t>28/03/21</t>
  </si>
  <si>
    <t>Prop 111/21 - Santander - Troca de Vidro</t>
  </si>
  <si>
    <t>Locação de equipamentos</t>
  </si>
  <si>
    <t>Aux. Operador de Balancim</t>
  </si>
  <si>
    <t>IR PARA RESULTADO</t>
  </si>
  <si>
    <t>Clique ao lado para retornar para página de resultados</t>
  </si>
  <si>
    <t>MENU INICIAL</t>
  </si>
  <si>
    <t>Ajuste de Faturamento direto</t>
  </si>
  <si>
    <t>Faturamento Direto</t>
  </si>
  <si>
    <t>Cliente 1</t>
  </si>
  <si>
    <t>Cliente 2</t>
  </si>
  <si>
    <t>Cliente 3</t>
  </si>
  <si>
    <t>Cliente 4</t>
  </si>
  <si>
    <t>Cliente 5</t>
  </si>
  <si>
    <t>Cliente 6</t>
  </si>
  <si>
    <t>Cliente 7</t>
  </si>
  <si>
    <t>Cliente 8</t>
  </si>
  <si>
    <t>Cliente 9</t>
  </si>
  <si>
    <t>Cliente 10</t>
  </si>
  <si>
    <t>Cliente 11</t>
  </si>
  <si>
    <t>Cliente 12</t>
  </si>
  <si>
    <t>Cliente 13</t>
  </si>
  <si>
    <t>Cliente 14</t>
  </si>
  <si>
    <t>Cliente 15</t>
  </si>
  <si>
    <t>Cliente 16</t>
  </si>
  <si>
    <t>Cliente 17</t>
  </si>
  <si>
    <t>Cliente 18</t>
  </si>
  <si>
    <t>Cliente 19</t>
  </si>
  <si>
    <t>Cliente 20</t>
  </si>
  <si>
    <t>Cliente 21</t>
  </si>
  <si>
    <t>Cliente 22</t>
  </si>
  <si>
    <t>Cliente 23</t>
  </si>
  <si>
    <t>Cliente 24</t>
  </si>
  <si>
    <t>Cliente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</si>
</sst>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&quot;R$&quot;\ #,##0.00"/>
    <numFmt numFmtId="166" formatCode="_(* #,##0_);_(* \(#,##0\);_(* &quot;-&quot;??_);_(@_)"/>
    <numFmt numFmtId="167" formatCode="[$-416]mmmm\-yy;@"/>
    <numFmt numFmtId="168" formatCode="_-[$R$-416]\ * #,##0.00_-;\-[$R$-416]\ * #,##0.00_-;_-[$R$-416]\ * &quot;-&quot;??_-;_-@_-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0"/>
      <color rgb="FFFF0000"/>
      <name val="Arial"/>
      <family val="2"/>
    </font>
    <font>
      <b/>
      <u val="singleAccounting"/>
      <sz val="10"/>
      <name val="Arial"/>
      <family val="2"/>
    </font>
    <font>
      <u val="singleAccounting"/>
      <sz val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sz val="10"/>
      <color theme="1"/>
      <name val="Arial"/>
    </font>
    <font>
      <u/>
      <sz val="10"/>
      <color theme="10"/>
      <name val="Arial"/>
    </font>
    <font>
      <b/>
      <sz val="16"/>
      <color theme="0"/>
      <name val="Arial"/>
      <family val="2"/>
    </font>
    <font>
      <sz val="18"/>
      <color theme="1"/>
      <name val="Arial"/>
      <family val="2"/>
    </font>
    <font>
      <b/>
      <u/>
      <sz val="20"/>
      <color theme="0"/>
      <name val="Arial"/>
      <family val="2"/>
    </font>
    <font>
      <b/>
      <u/>
      <sz val="22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" fillId="0" borderId="0"/>
    <xf numFmtId="0" fontId="25" fillId="0" borderId="0" applyNumberFormat="0" applyFill="0" applyBorder="0" applyAlignment="0" applyProtection="0"/>
  </cellStyleXfs>
  <cellXfs count="286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164" fontId="0" fillId="0" borderId="0" xfId="2" applyFont="1"/>
    <xf numFmtId="0" fontId="5" fillId="0" borderId="0" xfId="0" applyFont="1"/>
    <xf numFmtId="164" fontId="5" fillId="0" borderId="0" xfId="2" applyFont="1" applyAlignment="1">
      <alignment horizontal="left"/>
    </xf>
    <xf numFmtId="164" fontId="0" fillId="0" borderId="3" xfId="2" applyFont="1" applyBorder="1"/>
    <xf numFmtId="164" fontId="5" fillId="0" borderId="3" xfId="2" applyFont="1" applyBorder="1" applyAlignment="1">
      <alignment horizontal="left"/>
    </xf>
    <xf numFmtId="166" fontId="0" fillId="0" borderId="1" xfId="2" applyNumberFormat="1" applyFont="1" applyBorder="1"/>
    <xf numFmtId="164" fontId="0" fillId="0" borderId="6" xfId="2" applyFont="1" applyBorder="1"/>
    <xf numFmtId="166" fontId="0" fillId="0" borderId="7" xfId="2" applyNumberFormat="1" applyFont="1" applyBorder="1"/>
    <xf numFmtId="166" fontId="0" fillId="0" borderId="8" xfId="2" applyNumberFormat="1" applyFont="1" applyBorder="1"/>
    <xf numFmtId="164" fontId="5" fillId="2" borderId="9" xfId="2" applyFont="1" applyFill="1" applyBorder="1" applyAlignment="1">
      <alignment horizontal="center" vertical="center"/>
    </xf>
    <xf numFmtId="164" fontId="5" fillId="2" borderId="9" xfId="2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166" fontId="3" fillId="3" borderId="1" xfId="2" applyNumberFormat="1" applyFont="1" applyFill="1" applyBorder="1"/>
    <xf numFmtId="164" fontId="3" fillId="3" borderId="6" xfId="2" applyFont="1" applyFill="1" applyBorder="1"/>
    <xf numFmtId="0" fontId="5" fillId="2" borderId="11" xfId="0" applyFont="1" applyFill="1" applyBorder="1"/>
    <xf numFmtId="164" fontId="5" fillId="2" borderId="3" xfId="2" applyFont="1" applyFill="1" applyBorder="1" applyAlignment="1">
      <alignment vertical="center"/>
    </xf>
    <xf numFmtId="164" fontId="5" fillId="2" borderId="10" xfId="2" applyFont="1" applyFill="1" applyBorder="1" applyAlignment="1">
      <alignment horizontal="center" vertical="center"/>
    </xf>
    <xf numFmtId="164" fontId="5" fillId="3" borderId="13" xfId="2" applyFont="1" applyFill="1" applyBorder="1"/>
    <xf numFmtId="9" fontId="5" fillId="0" borderId="14" xfId="1" applyFont="1" applyBorder="1" applyAlignment="1">
      <alignment horizontal="center"/>
    </xf>
    <xf numFmtId="164" fontId="5" fillId="3" borderId="0" xfId="2" applyFont="1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44" fontId="0" fillId="0" borderId="0" xfId="0" applyNumberFormat="1" applyBorder="1" applyAlignment="1">
      <alignment horizontal="center"/>
    </xf>
    <xf numFmtId="165" fontId="7" fillId="0" borderId="0" xfId="0" applyNumberFormat="1" applyFont="1" applyBorder="1"/>
    <xf numFmtId="0" fontId="5" fillId="0" borderId="0" xfId="0" applyFont="1" applyBorder="1"/>
    <xf numFmtId="0" fontId="4" fillId="0" borderId="0" xfId="0" applyFont="1" applyBorder="1"/>
    <xf numFmtId="165" fontId="0" fillId="0" borderId="0" xfId="0" applyNumberFormat="1" applyBorder="1"/>
    <xf numFmtId="0" fontId="0" fillId="2" borderId="0" xfId="0" applyFill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3" borderId="1" xfId="0" applyNumberFormat="1" applyFill="1" applyBorder="1" applyAlignment="1">
      <alignment horizontal="center"/>
    </xf>
    <xf numFmtId="164" fontId="3" fillId="3" borderId="1" xfId="2" applyFont="1" applyFill="1" applyBorder="1" applyAlignment="1">
      <alignment horizontal="center"/>
    </xf>
    <xf numFmtId="164" fontId="4" fillId="0" borderId="1" xfId="2" applyFont="1" applyBorder="1" applyAlignment="1">
      <alignment horizontal="center"/>
    </xf>
    <xf numFmtId="164" fontId="0" fillId="0" borderId="1" xfId="2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5" fillId="3" borderId="2" xfId="0" applyFont="1" applyFill="1" applyBorder="1"/>
    <xf numFmtId="0" fontId="5" fillId="3" borderId="17" xfId="0" applyFont="1" applyFill="1" applyBorder="1"/>
    <xf numFmtId="9" fontId="0" fillId="0" borderId="8" xfId="0" applyNumberFormat="1" applyBorder="1" applyAlignment="1">
      <alignment horizontal="center"/>
    </xf>
    <xf numFmtId="9" fontId="0" fillId="3" borderId="8" xfId="0" applyNumberFormat="1" applyFill="1" applyBorder="1" applyAlignment="1">
      <alignment horizontal="center"/>
    </xf>
    <xf numFmtId="164" fontId="3" fillId="3" borderId="8" xfId="2" applyFont="1" applyFill="1" applyBorder="1" applyAlignment="1">
      <alignment horizontal="center"/>
    </xf>
    <xf numFmtId="164" fontId="3" fillId="3" borderId="18" xfId="2" applyFont="1" applyFill="1" applyBorder="1" applyAlignment="1">
      <alignment horizontal="center"/>
    </xf>
    <xf numFmtId="164" fontId="5" fillId="0" borderId="9" xfId="2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44" fontId="5" fillId="2" borderId="9" xfId="0" applyNumberFormat="1" applyFont="1" applyFill="1" applyBorder="1" applyAlignment="1">
      <alignment horizontal="center"/>
    </xf>
    <xf numFmtId="44" fontId="5" fillId="2" borderId="10" xfId="0" applyNumberFormat="1" applyFont="1" applyFill="1" applyBorder="1" applyAlignment="1">
      <alignment horizontal="center"/>
    </xf>
    <xf numFmtId="0" fontId="5" fillId="3" borderId="19" xfId="0" applyFont="1" applyFill="1" applyBorder="1"/>
    <xf numFmtId="0" fontId="0" fillId="0" borderId="20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64" fontId="3" fillId="3" borderId="20" xfId="2" applyFont="1" applyFill="1" applyBorder="1" applyAlignment="1">
      <alignment horizontal="center"/>
    </xf>
    <xf numFmtId="0" fontId="5" fillId="2" borderId="9" xfId="0" applyFont="1" applyFill="1" applyBorder="1"/>
    <xf numFmtId="164" fontId="5" fillId="2" borderId="9" xfId="2" applyFont="1" applyFill="1" applyBorder="1" applyAlignment="1">
      <alignment horizontal="center"/>
    </xf>
    <xf numFmtId="164" fontId="5" fillId="2" borderId="10" xfId="2" applyFont="1" applyFill="1" applyBorder="1" applyAlignment="1">
      <alignment horizontal="center"/>
    </xf>
    <xf numFmtId="164" fontId="0" fillId="0" borderId="21" xfId="2" applyFont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164" fontId="0" fillId="0" borderId="6" xfId="2" applyFont="1" applyBorder="1" applyAlignment="1">
      <alignment horizontal="center"/>
    </xf>
    <xf numFmtId="164" fontId="5" fillId="2" borderId="4" xfId="2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5" fillId="2" borderId="23" xfId="0" applyFont="1" applyFill="1" applyBorder="1"/>
    <xf numFmtId="164" fontId="0" fillId="0" borderId="23" xfId="2" applyFont="1" applyBorder="1" applyAlignment="1">
      <alignment horizontal="center"/>
    </xf>
    <xf numFmtId="0" fontId="0" fillId="0" borderId="16" xfId="0" applyFill="1" applyBorder="1" applyAlignment="1">
      <alignment horizontal="center"/>
    </xf>
    <xf numFmtId="164" fontId="0" fillId="0" borderId="10" xfId="2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5" fillId="2" borderId="11" xfId="0" applyFont="1" applyFill="1" applyBorder="1" applyAlignment="1">
      <alignment vertical="center"/>
    </xf>
    <xf numFmtId="10" fontId="5" fillId="0" borderId="24" xfId="1" applyNumberFormat="1" applyFont="1" applyBorder="1" applyAlignment="1">
      <alignment horizontal="center"/>
    </xf>
    <xf numFmtId="10" fontId="5" fillId="0" borderId="14" xfId="1" applyNumberFormat="1" applyFont="1" applyBorder="1" applyAlignment="1">
      <alignment horizontal="center"/>
    </xf>
    <xf numFmtId="164" fontId="5" fillId="2" borderId="4" xfId="2" applyFont="1" applyFill="1" applyBorder="1" applyAlignment="1"/>
    <xf numFmtId="164" fontId="0" fillId="0" borderId="0" xfId="2" applyFont="1" applyBorder="1"/>
    <xf numFmtId="164" fontId="5" fillId="0" borderId="24" xfId="2" applyFont="1" applyBorder="1" applyAlignment="1">
      <alignment horizontal="center"/>
    </xf>
    <xf numFmtId="164" fontId="5" fillId="0" borderId="14" xfId="2" applyFont="1" applyBorder="1" applyAlignment="1">
      <alignment horizontal="center"/>
    </xf>
    <xf numFmtId="164" fontId="5" fillId="2" borderId="3" xfId="2" applyFont="1" applyFill="1" applyBorder="1" applyAlignment="1"/>
    <xf numFmtId="0" fontId="5" fillId="0" borderId="0" xfId="0" applyFont="1" applyFill="1" applyBorder="1" applyAlignment="1">
      <alignment horizontal="center" vertical="center" wrapText="1"/>
    </xf>
    <xf numFmtId="164" fontId="0" fillId="0" borderId="0" xfId="2" applyFont="1" applyFill="1" applyBorder="1"/>
    <xf numFmtId="164" fontId="5" fillId="0" borderId="0" xfId="2" applyFont="1" applyFill="1" applyBorder="1" applyAlignment="1">
      <alignment horizontal="center" vertical="center"/>
    </xf>
    <xf numFmtId="0" fontId="0" fillId="3" borderId="2" xfId="0" applyFill="1" applyBorder="1"/>
    <xf numFmtId="0" fontId="0" fillId="3" borderId="26" xfId="0" applyFill="1" applyBorder="1"/>
    <xf numFmtId="0" fontId="0" fillId="3" borderId="27" xfId="0" applyFill="1" applyBorder="1"/>
    <xf numFmtId="164" fontId="3" fillId="3" borderId="0" xfId="2" applyFont="1" applyFill="1"/>
    <xf numFmtId="164" fontId="3" fillId="3" borderId="7" xfId="2" applyFont="1" applyFill="1" applyBorder="1"/>
    <xf numFmtId="164" fontId="5" fillId="0" borderId="0" xfId="2" applyFont="1" applyBorder="1" applyAlignment="1">
      <alignment horizontal="center"/>
    </xf>
    <xf numFmtId="166" fontId="5" fillId="2" borderId="3" xfId="2" applyNumberFormat="1" applyFont="1" applyFill="1" applyBorder="1" applyAlignment="1">
      <alignment horizontal="center" vertical="center"/>
    </xf>
    <xf numFmtId="164" fontId="3" fillId="3" borderId="1" xfId="2" applyFont="1" applyFill="1" applyBorder="1"/>
    <xf numFmtId="0" fontId="5" fillId="0" borderId="16" xfId="0" applyFont="1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6" xfId="2" applyFont="1" applyBorder="1" applyAlignment="1">
      <alignment vertical="center"/>
    </xf>
    <xf numFmtId="164" fontId="0" fillId="0" borderId="16" xfId="2" applyFont="1" applyBorder="1"/>
    <xf numFmtId="0" fontId="0" fillId="0" borderId="0" xfId="0" applyFill="1" applyBorder="1"/>
    <xf numFmtId="164" fontId="5" fillId="0" borderId="0" xfId="2" quotePrefix="1" applyFont="1"/>
    <xf numFmtId="0" fontId="5" fillId="0" borderId="0" xfId="0" applyFont="1" applyFill="1" applyBorder="1" applyAlignment="1"/>
    <xf numFmtId="9" fontId="5" fillId="0" borderId="34" xfId="1" applyFont="1" applyBorder="1" applyAlignment="1">
      <alignment horizontal="center"/>
    </xf>
    <xf numFmtId="164" fontId="8" fillId="3" borderId="1" xfId="2" applyFont="1" applyFill="1" applyBorder="1"/>
    <xf numFmtId="166" fontId="8" fillId="0" borderId="1" xfId="2" applyNumberFormat="1" applyFont="1" applyBorder="1"/>
    <xf numFmtId="164" fontId="8" fillId="0" borderId="0" xfId="2" applyFont="1" applyFill="1" applyBorder="1"/>
    <xf numFmtId="164" fontId="8" fillId="0" borderId="0" xfId="2" applyFont="1"/>
    <xf numFmtId="0" fontId="8" fillId="0" borderId="0" xfId="0" applyFont="1"/>
    <xf numFmtId="164" fontId="5" fillId="3" borderId="25" xfId="2" applyFont="1" applyFill="1" applyBorder="1"/>
    <xf numFmtId="0" fontId="0" fillId="0" borderId="25" xfId="0" applyBorder="1"/>
    <xf numFmtId="164" fontId="5" fillId="0" borderId="34" xfId="2" applyFont="1" applyBorder="1"/>
    <xf numFmtId="164" fontId="5" fillId="3" borderId="34" xfId="2" applyFont="1" applyFill="1" applyBorder="1"/>
    <xf numFmtId="0" fontId="3" fillId="3" borderId="26" xfId="0" applyFont="1" applyFill="1" applyBorder="1"/>
    <xf numFmtId="166" fontId="9" fillId="3" borderId="1" xfId="2" applyNumberFormat="1" applyFont="1" applyFill="1" applyBorder="1"/>
    <xf numFmtId="164" fontId="9" fillId="3" borderId="6" xfId="2" applyFont="1" applyFill="1" applyBorder="1"/>
    <xf numFmtId="44" fontId="3" fillId="0" borderId="35" xfId="0" applyNumberFormat="1" applyFont="1" applyBorder="1" applyAlignment="1">
      <alignment horizontal="center" vertical="center"/>
    </xf>
    <xf numFmtId="44" fontId="5" fillId="2" borderId="24" xfId="0" applyNumberFormat="1" applyFont="1" applyFill="1" applyBorder="1" applyAlignment="1">
      <alignment horizontal="left" vertical="center"/>
    </xf>
    <xf numFmtId="44" fontId="5" fillId="2" borderId="34" xfId="0" applyNumberFormat="1" applyFont="1" applyFill="1" applyBorder="1" applyAlignment="1">
      <alignment horizontal="left" vertical="center"/>
    </xf>
    <xf numFmtId="164" fontId="3" fillId="0" borderId="5" xfId="2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2" borderId="10" xfId="0" applyFont="1" applyFill="1" applyBorder="1" applyAlignment="1">
      <alignment vertical="center"/>
    </xf>
    <xf numFmtId="44" fontId="5" fillId="2" borderId="4" xfId="0" applyNumberFormat="1" applyFont="1" applyFill="1" applyBorder="1" applyAlignment="1">
      <alignment horizontal="center"/>
    </xf>
    <xf numFmtId="164" fontId="3" fillId="2" borderId="35" xfId="2" applyFont="1" applyFill="1" applyBorder="1" applyAlignment="1">
      <alignment horizontal="center"/>
    </xf>
    <xf numFmtId="164" fontId="3" fillId="0" borderId="35" xfId="2" applyFont="1" applyFill="1" applyBorder="1" applyAlignment="1">
      <alignment horizontal="center"/>
    </xf>
    <xf numFmtId="164" fontId="4" fillId="3" borderId="20" xfId="2" applyFont="1" applyFill="1" applyBorder="1" applyAlignment="1">
      <alignment vertical="center"/>
    </xf>
    <xf numFmtId="164" fontId="4" fillId="3" borderId="1" xfId="2" applyFont="1" applyFill="1" applyBorder="1" applyAlignment="1">
      <alignment vertical="center"/>
    </xf>
    <xf numFmtId="164" fontId="3" fillId="3" borderId="20" xfId="2" applyFont="1" applyFill="1" applyBorder="1" applyAlignment="1">
      <alignment vertical="center"/>
    </xf>
    <xf numFmtId="164" fontId="8" fillId="3" borderId="20" xfId="2" applyFont="1" applyFill="1" applyBorder="1" applyAlignment="1">
      <alignment vertical="center"/>
    </xf>
    <xf numFmtId="164" fontId="3" fillId="3" borderId="1" xfId="2" applyFont="1" applyFill="1" applyBorder="1" applyAlignment="1">
      <alignment horizontal="left" vertical="center"/>
    </xf>
    <xf numFmtId="9" fontId="0" fillId="0" borderId="0" xfId="1" applyFont="1"/>
    <xf numFmtId="10" fontId="0" fillId="0" borderId="0" xfId="1" applyNumberFormat="1" applyFont="1"/>
    <xf numFmtId="9" fontId="0" fillId="0" borderId="0" xfId="1" applyFont="1" applyBorder="1" applyAlignment="1">
      <alignment horizontal="center"/>
    </xf>
    <xf numFmtId="1" fontId="0" fillId="0" borderId="0" xfId="2" applyNumberFormat="1" applyFont="1" applyBorder="1" applyAlignment="1">
      <alignment horizontal="center"/>
    </xf>
    <xf numFmtId="164" fontId="5" fillId="6" borderId="3" xfId="2" applyFont="1" applyFill="1" applyBorder="1" applyAlignment="1"/>
    <xf numFmtId="164" fontId="5" fillId="6" borderId="4" xfId="2" applyFont="1" applyFill="1" applyBorder="1" applyAlignment="1"/>
    <xf numFmtId="164" fontId="5" fillId="0" borderId="15" xfId="2" applyFont="1" applyBorder="1" applyAlignment="1">
      <alignment horizontal="center"/>
    </xf>
    <xf numFmtId="10" fontId="5" fillId="0" borderId="36" xfId="1" applyNumberFormat="1" applyFont="1" applyBorder="1" applyAlignment="1">
      <alignment horizontal="center"/>
    </xf>
    <xf numFmtId="164" fontId="0" fillId="0" borderId="28" xfId="2" applyFont="1" applyBorder="1"/>
    <xf numFmtId="0" fontId="3" fillId="0" borderId="2" xfId="0" applyFont="1" applyFill="1" applyBorder="1"/>
    <xf numFmtId="0" fontId="3" fillId="0" borderId="22" xfId="0" applyFont="1" applyFill="1" applyBorder="1"/>
    <xf numFmtId="0" fontId="3" fillId="0" borderId="4" xfId="0" applyFont="1" applyBorder="1" applyAlignment="1">
      <alignment horizontal="center" vertical="center"/>
    </xf>
    <xf numFmtId="164" fontId="5" fillId="2" borderId="5" xfId="2" applyFont="1" applyFill="1" applyBorder="1" applyAlignment="1">
      <alignment horizontal="center"/>
    </xf>
    <xf numFmtId="164" fontId="0" fillId="0" borderId="14" xfId="2" applyFont="1" applyBorder="1" applyAlignment="1">
      <alignment horizontal="center"/>
    </xf>
    <xf numFmtId="164" fontId="0" fillId="0" borderId="15" xfId="2" applyFont="1" applyBorder="1" applyAlignment="1">
      <alignment horizontal="center"/>
    </xf>
    <xf numFmtId="0" fontId="5" fillId="4" borderId="4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/>
    </xf>
    <xf numFmtId="164" fontId="5" fillId="3" borderId="25" xfId="2" applyFont="1" applyFill="1" applyBorder="1" applyAlignment="1">
      <alignment horizontal="left"/>
    </xf>
    <xf numFmtId="164" fontId="5" fillId="3" borderId="0" xfId="2" applyFont="1" applyFill="1" applyBorder="1" applyAlignment="1">
      <alignment horizontal="left"/>
    </xf>
    <xf numFmtId="164" fontId="5" fillId="3" borderId="21" xfId="2" applyFont="1" applyFill="1" applyBorder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164" fontId="5" fillId="3" borderId="30" xfId="2" applyFont="1" applyFill="1" applyBorder="1" applyAlignment="1">
      <alignment horizontal="left"/>
    </xf>
    <xf numFmtId="164" fontId="5" fillId="3" borderId="35" xfId="2" applyFont="1" applyFill="1" applyBorder="1" applyAlignment="1">
      <alignment horizontal="left"/>
    </xf>
    <xf numFmtId="0" fontId="3" fillId="3" borderId="31" xfId="0" applyFont="1" applyFill="1" applyBorder="1" applyAlignment="1">
      <alignment horizontal="left" vertical="center"/>
    </xf>
    <xf numFmtId="0" fontId="3" fillId="3" borderId="19" xfId="0" applyFont="1" applyFill="1" applyBorder="1" applyAlignment="1">
      <alignment horizontal="left" vertical="center"/>
    </xf>
    <xf numFmtId="0" fontId="3" fillId="3" borderId="43" xfId="0" applyFont="1" applyFill="1" applyBorder="1" applyAlignment="1">
      <alignment horizontal="left" vertical="center"/>
    </xf>
    <xf numFmtId="0" fontId="11" fillId="8" borderId="11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12" fillId="7" borderId="11" xfId="0" applyFont="1" applyFill="1" applyBorder="1" applyAlignment="1">
      <alignment horizontal="center" vertical="center"/>
    </xf>
    <xf numFmtId="164" fontId="5" fillId="0" borderId="36" xfId="2" applyFont="1" applyBorder="1" applyAlignment="1">
      <alignment horizontal="center"/>
    </xf>
    <xf numFmtId="164" fontId="5" fillId="3" borderId="38" xfId="2" applyFont="1" applyFill="1" applyBorder="1"/>
    <xf numFmtId="0" fontId="12" fillId="4" borderId="11" xfId="0" applyFont="1" applyFill="1" applyBorder="1" applyAlignment="1">
      <alignment horizontal="center" vertical="center"/>
    </xf>
    <xf numFmtId="0" fontId="3" fillId="0" borderId="2" xfId="0" applyFont="1" applyBorder="1"/>
    <xf numFmtId="0" fontId="2" fillId="0" borderId="0" xfId="4"/>
    <xf numFmtId="0" fontId="2" fillId="0" borderId="0" xfId="4" applyAlignment="1">
      <alignment wrapText="1"/>
    </xf>
    <xf numFmtId="0" fontId="0" fillId="0" borderId="6" xfId="2" applyNumberFormat="1" applyFont="1" applyBorder="1" applyAlignment="1">
      <alignment horizontal="center"/>
    </xf>
    <xf numFmtId="0" fontId="0" fillId="0" borderId="21" xfId="2" applyNumberFormat="1" applyFont="1" applyBorder="1" applyAlignment="1">
      <alignment horizontal="center"/>
    </xf>
    <xf numFmtId="167" fontId="2" fillId="0" borderId="0" xfId="4" applyNumberFormat="1"/>
    <xf numFmtId="14" fontId="2" fillId="0" borderId="0" xfId="4" applyNumberFormat="1"/>
    <xf numFmtId="0" fontId="14" fillId="11" borderId="0" xfId="0" applyFont="1" applyFill="1" applyBorder="1" applyAlignment="1">
      <alignment vertical="center"/>
    </xf>
    <xf numFmtId="0" fontId="19" fillId="12" borderId="41" xfId="0" applyFont="1" applyFill="1" applyBorder="1"/>
    <xf numFmtId="44" fontId="19" fillId="12" borderId="41" xfId="3" applyNumberFormat="1" applyFont="1" applyFill="1" applyBorder="1"/>
    <xf numFmtId="0" fontId="19" fillId="0" borderId="41" xfId="0" applyFont="1" applyBorder="1"/>
    <xf numFmtId="44" fontId="19" fillId="0" borderId="41" xfId="3" applyNumberFormat="1" applyFont="1" applyBorder="1"/>
    <xf numFmtId="0" fontId="18" fillId="12" borderId="41" xfId="0" applyFont="1" applyFill="1" applyBorder="1"/>
    <xf numFmtId="0" fontId="15" fillId="11" borderId="38" xfId="0" applyFont="1" applyFill="1" applyBorder="1" applyAlignment="1">
      <alignment vertical="center"/>
    </xf>
    <xf numFmtId="0" fontId="15" fillId="11" borderId="38" xfId="0" applyFont="1" applyFill="1" applyBorder="1" applyAlignment="1">
      <alignment horizontal="center" vertical="center"/>
    </xf>
    <xf numFmtId="0" fontId="18" fillId="0" borderId="41" xfId="0" applyFont="1" applyBorder="1"/>
    <xf numFmtId="0" fontId="14" fillId="11" borderId="0" xfId="0" applyFont="1" applyFill="1" applyAlignment="1">
      <alignment vertical="center"/>
    </xf>
    <xf numFmtId="0" fontId="3" fillId="0" borderId="0" xfId="0" quotePrefix="1" applyFont="1"/>
    <xf numFmtId="164" fontId="0" fillId="0" borderId="38" xfId="2" applyFont="1" applyBorder="1"/>
    <xf numFmtId="0" fontId="20" fillId="11" borderId="0" xfId="4" applyFont="1" applyFill="1"/>
    <xf numFmtId="164" fontId="0" fillId="13" borderId="0" xfId="2" applyFont="1" applyFill="1"/>
    <xf numFmtId="0" fontId="0" fillId="0" borderId="0" xfId="0" applyNumberFormat="1"/>
    <xf numFmtId="44" fontId="19" fillId="0" borderId="41" xfId="0" applyNumberFormat="1" applyFont="1" applyBorder="1"/>
    <xf numFmtId="44" fontId="0" fillId="0" borderId="20" xfId="3" applyFont="1" applyBorder="1" applyAlignment="1">
      <alignment horizontal="center" vertical="center"/>
    </xf>
    <xf numFmtId="44" fontId="18" fillId="12" borderId="20" xfId="3" applyNumberFormat="1" applyFont="1" applyFill="1" applyBorder="1" applyAlignment="1">
      <alignment horizontal="center" vertical="center"/>
    </xf>
    <xf numFmtId="44" fontId="18" fillId="0" borderId="20" xfId="3" applyNumberFormat="1" applyFont="1" applyBorder="1" applyAlignment="1">
      <alignment horizontal="center" vertical="center"/>
    </xf>
    <xf numFmtId="44" fontId="19" fillId="12" borderId="20" xfId="3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44" fontId="19" fillId="0" borderId="20" xfId="3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19" fillId="12" borderId="1" xfId="3" applyNumberFormat="1" applyFont="1" applyFill="1" applyBorder="1" applyAlignment="1">
      <alignment horizontal="center" vertical="center"/>
    </xf>
    <xf numFmtId="44" fontId="18" fillId="0" borderId="1" xfId="3" applyNumberFormat="1" applyFont="1" applyBorder="1" applyAlignment="1">
      <alignment horizontal="center" vertical="center"/>
    </xf>
    <xf numFmtId="44" fontId="18" fillId="12" borderId="1" xfId="3" applyNumberFormat="1" applyFont="1" applyFill="1" applyBorder="1" applyAlignment="1">
      <alignment horizontal="center" vertical="center"/>
    </xf>
    <xf numFmtId="44" fontId="19" fillId="0" borderId="1" xfId="3" applyNumberFormat="1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7" fontId="0" fillId="0" borderId="0" xfId="0" applyNumberFormat="1"/>
    <xf numFmtId="0" fontId="3" fillId="0" borderId="0" xfId="0" applyFont="1"/>
    <xf numFmtId="0" fontId="21" fillId="0" borderId="0" xfId="0" applyFont="1"/>
    <xf numFmtId="0" fontId="3" fillId="0" borderId="0" xfId="0" applyNumberFormat="1" applyFont="1"/>
    <xf numFmtId="0" fontId="21" fillId="8" borderId="0" xfId="0" applyFont="1" applyFill="1"/>
    <xf numFmtId="0" fontId="0" fillId="0" borderId="1" xfId="0" applyNumberFormat="1" applyBorder="1"/>
    <xf numFmtId="0" fontId="22" fillId="4" borderId="0" xfId="0" applyFont="1" applyFill="1" applyBorder="1" applyAlignment="1">
      <alignment vertical="center"/>
    </xf>
    <xf numFmtId="1" fontId="0" fillId="0" borderId="3" xfId="2" applyNumberFormat="1" applyFont="1" applyBorder="1" applyAlignment="1">
      <alignment horizontal="center"/>
    </xf>
    <xf numFmtId="164" fontId="0" fillId="13" borderId="25" xfId="2" applyFont="1" applyFill="1" applyBorder="1"/>
    <xf numFmtId="1" fontId="0" fillId="0" borderId="16" xfId="2" applyNumberFormat="1" applyFont="1" applyBorder="1" applyAlignment="1">
      <alignment horizontal="center"/>
    </xf>
    <xf numFmtId="164" fontId="5" fillId="0" borderId="16" xfId="2" applyFont="1" applyBorder="1" applyAlignment="1">
      <alignment horizontal="left"/>
    </xf>
    <xf numFmtId="0" fontId="0" fillId="0" borderId="0" xfId="0" applyNumberFormat="1" applyAlignment="1">
      <alignment horizontal="right"/>
    </xf>
    <xf numFmtId="0" fontId="3" fillId="0" borderId="0" xfId="0" applyNumberFormat="1" applyFont="1" applyAlignment="1">
      <alignment horizontal="right"/>
    </xf>
    <xf numFmtId="0" fontId="18" fillId="0" borderId="0" xfId="3" applyNumberFormat="1" applyFont="1" applyBorder="1" applyAlignment="1">
      <alignment horizontal="right" vertical="center"/>
    </xf>
    <xf numFmtId="0" fontId="0" fillId="0" borderId="0" xfId="0" applyNumberFormat="1" applyBorder="1" applyAlignment="1">
      <alignment horizontal="right" vertical="center"/>
    </xf>
    <xf numFmtId="0" fontId="19" fillId="12" borderId="0" xfId="3" applyNumberFormat="1" applyFont="1" applyFill="1" applyBorder="1" applyAlignment="1">
      <alignment horizontal="right" vertical="center"/>
    </xf>
    <xf numFmtId="0" fontId="18" fillId="12" borderId="0" xfId="3" applyNumberFormat="1" applyFont="1" applyFill="1" applyBorder="1" applyAlignment="1">
      <alignment horizontal="right" vertical="center"/>
    </xf>
    <xf numFmtId="0" fontId="19" fillId="0" borderId="0" xfId="3" applyNumberFormat="1" applyFont="1" applyBorder="1" applyAlignment="1">
      <alignment horizontal="right" vertical="center"/>
    </xf>
    <xf numFmtId="0" fontId="0" fillId="0" borderId="0" xfId="0" applyNumberFormat="1" applyAlignment="1">
      <alignment horizontal="center" vertical="center"/>
    </xf>
    <xf numFmtId="164" fontId="23" fillId="0" borderId="23" xfId="2" applyFont="1" applyBorder="1" applyAlignment="1">
      <alignment horizontal="left" vertical="center"/>
    </xf>
    <xf numFmtId="164" fontId="23" fillId="0" borderId="23" xfId="2" applyFont="1" applyBorder="1"/>
    <xf numFmtId="0" fontId="23" fillId="0" borderId="5" xfId="2" applyNumberFormat="1" applyFont="1" applyBorder="1" applyAlignment="1">
      <alignment horizontal="left"/>
    </xf>
    <xf numFmtId="0" fontId="10" fillId="0" borderId="0" xfId="0" applyFont="1"/>
    <xf numFmtId="49" fontId="0" fillId="0" borderId="0" xfId="0" applyNumberFormat="1"/>
    <xf numFmtId="0" fontId="23" fillId="0" borderId="23" xfId="2" applyNumberFormat="1" applyFont="1" applyBorder="1" applyAlignment="1">
      <alignment horizontal="left" vertical="center"/>
    </xf>
    <xf numFmtId="0" fontId="2" fillId="0" borderId="0" xfId="4" applyFill="1"/>
    <xf numFmtId="0" fontId="2" fillId="0" borderId="0" xfId="4" applyNumberFormat="1" applyFill="1" applyAlignment="1">
      <alignment wrapText="1"/>
    </xf>
    <xf numFmtId="0" fontId="2" fillId="0" borderId="0" xfId="4" applyFill="1" applyAlignment="1">
      <alignment wrapText="1"/>
    </xf>
    <xf numFmtId="167" fontId="2" fillId="0" borderId="0" xfId="4" applyNumberFormat="1" applyFill="1"/>
    <xf numFmtId="14" fontId="2" fillId="0" borderId="0" xfId="4" applyNumberFormat="1" applyFill="1"/>
    <xf numFmtId="0" fontId="2" fillId="0" borderId="0" xfId="4" applyNumberFormat="1" applyFill="1"/>
    <xf numFmtId="0" fontId="24" fillId="0" borderId="41" xfId="0" applyFont="1" applyBorder="1"/>
    <xf numFmtId="44" fontId="24" fillId="0" borderId="41" xfId="0" applyNumberFormat="1" applyFont="1" applyBorder="1"/>
    <xf numFmtId="0" fontId="19" fillId="0" borderId="41" xfId="3" applyNumberFormat="1" applyFont="1" applyBorder="1"/>
    <xf numFmtId="0" fontId="19" fillId="12" borderId="41" xfId="3" applyNumberFormat="1" applyFont="1" applyFill="1" applyBorder="1"/>
    <xf numFmtId="0" fontId="24" fillId="0" borderId="41" xfId="3" applyNumberFormat="1" applyFont="1" applyBorder="1"/>
    <xf numFmtId="44" fontId="19" fillId="12" borderId="20" xfId="3" applyFont="1" applyFill="1" applyBorder="1"/>
    <xf numFmtId="44" fontId="19" fillId="0" borderId="20" xfId="3" applyFont="1" applyBorder="1"/>
    <xf numFmtId="44" fontId="24" fillId="0" borderId="20" xfId="3" applyFont="1" applyBorder="1"/>
    <xf numFmtId="0" fontId="1" fillId="0" borderId="0" xfId="4" applyFont="1" applyFill="1"/>
    <xf numFmtId="164" fontId="0" fillId="9" borderId="0" xfId="2" applyFont="1" applyFill="1"/>
    <xf numFmtId="0" fontId="0" fillId="9" borderId="0" xfId="0" applyFill="1"/>
    <xf numFmtId="0" fontId="0" fillId="9" borderId="0" xfId="0" applyFill="1" applyBorder="1"/>
    <xf numFmtId="0" fontId="5" fillId="9" borderId="0" xfId="0" applyFont="1" applyFill="1" applyBorder="1" applyAlignment="1"/>
    <xf numFmtId="167" fontId="23" fillId="0" borderId="23" xfId="2" applyNumberFormat="1" applyFont="1" applyBorder="1" applyAlignment="1"/>
    <xf numFmtId="167" fontId="23" fillId="0" borderId="3" xfId="2" applyNumberFormat="1" applyFont="1" applyBorder="1" applyAlignment="1"/>
    <xf numFmtId="167" fontId="23" fillId="0" borderId="4" xfId="2" applyNumberFormat="1" applyFont="1" applyBorder="1" applyAlignment="1"/>
    <xf numFmtId="0" fontId="23" fillId="0" borderId="23" xfId="2" applyNumberFormat="1" applyFont="1" applyBorder="1" applyAlignment="1"/>
    <xf numFmtId="0" fontId="23" fillId="0" borderId="3" xfId="2" applyNumberFormat="1" applyFont="1" applyBorder="1" applyAlignment="1"/>
    <xf numFmtId="0" fontId="23" fillId="0" borderId="4" xfId="2" applyNumberFormat="1" applyFont="1" applyBorder="1" applyAlignment="1"/>
    <xf numFmtId="0" fontId="27" fillId="13" borderId="0" xfId="2" applyNumberFormat="1" applyFont="1" applyFill="1" applyAlignment="1">
      <alignment horizontal="center" vertical="center"/>
    </xf>
    <xf numFmtId="0" fontId="27" fillId="13" borderId="0" xfId="0" applyNumberFormat="1" applyFont="1" applyFill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0" fontId="0" fillId="0" borderId="0" xfId="0" quotePrefix="1" applyFill="1" applyAlignment="1"/>
    <xf numFmtId="0" fontId="3" fillId="4" borderId="0" xfId="0" quotePrefix="1" applyFont="1" applyFill="1" applyAlignment="1">
      <alignment vertical="center" wrapText="1"/>
    </xf>
    <xf numFmtId="0" fontId="28" fillId="9" borderId="0" xfId="5" quotePrefix="1" applyFont="1" applyFill="1" applyAlignment="1">
      <alignment horizontal="center" vertical="center"/>
    </xf>
    <xf numFmtId="44" fontId="0" fillId="0" borderId="1" xfId="3" applyFont="1" applyBorder="1"/>
    <xf numFmtId="0" fontId="26" fillId="8" borderId="0" xfId="0" applyFont="1" applyFill="1" applyAlignment="1">
      <alignment horizontal="center" vertical="center"/>
    </xf>
    <xf numFmtId="0" fontId="27" fillId="13" borderId="0" xfId="0" applyNumberFormat="1" applyFont="1" applyFill="1" applyAlignment="1">
      <alignment horizontal="center" vertical="center"/>
    </xf>
    <xf numFmtId="164" fontId="5" fillId="3" borderId="30" xfId="2" applyFont="1" applyFill="1" applyBorder="1" applyAlignment="1">
      <alignment horizontal="left"/>
    </xf>
    <xf numFmtId="164" fontId="5" fillId="3" borderId="16" xfId="2" applyFont="1" applyFill="1" applyBorder="1" applyAlignment="1">
      <alignment horizontal="left"/>
    </xf>
    <xf numFmtId="164" fontId="5" fillId="3" borderId="35" xfId="2" applyFont="1" applyFill="1" applyBorder="1" applyAlignment="1">
      <alignment horizontal="left"/>
    </xf>
    <xf numFmtId="164" fontId="5" fillId="6" borderId="13" xfId="2" applyFont="1" applyFill="1" applyBorder="1" applyAlignment="1">
      <alignment horizontal="left"/>
    </xf>
    <xf numFmtId="164" fontId="5" fillId="6" borderId="28" xfId="2" applyFont="1" applyFill="1" applyBorder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164" fontId="5" fillId="2" borderId="23" xfId="2" applyFont="1" applyFill="1" applyBorder="1" applyAlignment="1">
      <alignment horizontal="center" vertical="center"/>
    </xf>
    <xf numFmtId="164" fontId="5" fillId="2" borderId="3" xfId="2" applyFont="1" applyFill="1" applyBorder="1" applyAlignment="1">
      <alignment horizontal="center" vertical="center"/>
    </xf>
    <xf numFmtId="164" fontId="5" fillId="2" borderId="13" xfId="2" applyFont="1" applyFill="1" applyBorder="1" applyAlignment="1">
      <alignment horizontal="left"/>
    </xf>
    <xf numFmtId="164" fontId="5" fillId="2" borderId="28" xfId="2" applyFont="1" applyFill="1" applyBorder="1" applyAlignment="1">
      <alignment horizontal="left"/>
    </xf>
    <xf numFmtId="164" fontId="5" fillId="3" borderId="13" xfId="2" applyFont="1" applyFill="1" applyBorder="1" applyAlignment="1">
      <alignment horizontal="left"/>
    </xf>
    <xf numFmtId="164" fontId="5" fillId="3" borderId="28" xfId="2" applyFont="1" applyFill="1" applyBorder="1" applyAlignment="1">
      <alignment horizontal="left"/>
    </xf>
    <xf numFmtId="164" fontId="5" fillId="3" borderId="29" xfId="2" applyFont="1" applyFill="1" applyBorder="1" applyAlignment="1">
      <alignment horizontal="left"/>
    </xf>
    <xf numFmtId="164" fontId="5" fillId="3" borderId="25" xfId="2" applyFont="1" applyFill="1" applyBorder="1" applyAlignment="1">
      <alignment horizontal="left"/>
    </xf>
    <xf numFmtId="164" fontId="5" fillId="3" borderId="0" xfId="2" applyFont="1" applyFill="1" applyBorder="1" applyAlignment="1">
      <alignment horizontal="left"/>
    </xf>
    <xf numFmtId="164" fontId="5" fillId="3" borderId="21" xfId="2" applyFont="1" applyFill="1" applyBorder="1" applyAlignment="1">
      <alignment horizontal="left"/>
    </xf>
    <xf numFmtId="0" fontId="0" fillId="0" borderId="0" xfId="0" quotePrefix="1" applyFill="1"/>
    <xf numFmtId="0" fontId="5" fillId="3" borderId="23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44" fontId="5" fillId="5" borderId="23" xfId="0" applyNumberFormat="1" applyFont="1" applyFill="1" applyBorder="1" applyAlignment="1">
      <alignment horizontal="center"/>
    </xf>
    <xf numFmtId="44" fontId="5" fillId="5" borderId="3" xfId="0" applyNumberFormat="1" applyFont="1" applyFill="1" applyBorder="1" applyAlignment="1">
      <alignment horizontal="center"/>
    </xf>
    <xf numFmtId="0" fontId="29" fillId="9" borderId="0" xfId="5" quotePrefix="1" applyFont="1" applyFill="1" applyAlignment="1">
      <alignment horizontal="center" vertical="center"/>
    </xf>
    <xf numFmtId="10" fontId="12" fillId="4" borderId="37" xfId="1" applyNumberFormat="1" applyFont="1" applyFill="1" applyBorder="1" applyAlignment="1">
      <alignment horizontal="right" vertical="center"/>
    </xf>
    <xf numFmtId="10" fontId="12" fillId="4" borderId="4" xfId="1" applyNumberFormat="1" applyFont="1" applyFill="1" applyBorder="1" applyAlignment="1">
      <alignment horizontal="right" vertical="center"/>
    </xf>
    <xf numFmtId="44" fontId="0" fillId="3" borderId="33" xfId="3" applyFont="1" applyFill="1" applyBorder="1" applyAlignment="1">
      <alignment horizontal="center" vertical="center"/>
    </xf>
    <xf numFmtId="44" fontId="0" fillId="3" borderId="44" xfId="3" applyFont="1" applyFill="1" applyBorder="1" applyAlignment="1">
      <alignment horizontal="center" vertical="center"/>
    </xf>
    <xf numFmtId="164" fontId="11" fillId="9" borderId="37" xfId="2" applyFont="1" applyFill="1" applyBorder="1" applyAlignment="1">
      <alignment horizontal="center" vertical="center"/>
    </xf>
    <xf numFmtId="164" fontId="11" fillId="9" borderId="4" xfId="2" applyFont="1" applyFill="1" applyBorder="1" applyAlignment="1">
      <alignment horizontal="center" vertical="center"/>
    </xf>
    <xf numFmtId="164" fontId="12" fillId="7" borderId="37" xfId="2" applyFont="1" applyFill="1" applyBorder="1" applyAlignment="1">
      <alignment horizontal="center" vertical="center"/>
    </xf>
    <xf numFmtId="164" fontId="12" fillId="7" borderId="4" xfId="2" applyFont="1" applyFill="1" applyBorder="1" applyAlignment="1">
      <alignment horizontal="center" vertical="center"/>
    </xf>
    <xf numFmtId="164" fontId="0" fillId="3" borderId="23" xfId="2" applyFont="1" applyFill="1" applyBorder="1" applyAlignment="1">
      <alignment horizontal="center" vertical="center"/>
    </xf>
    <xf numFmtId="164" fontId="10" fillId="3" borderId="4" xfId="2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168" fontId="0" fillId="3" borderId="39" xfId="3" applyNumberFormat="1" applyFont="1" applyFill="1" applyBorder="1" applyAlignment="1">
      <alignment horizontal="center" vertical="center"/>
    </xf>
    <xf numFmtId="168" fontId="0" fillId="3" borderId="40" xfId="3" applyNumberFormat="1" applyFont="1" applyFill="1" applyBorder="1" applyAlignment="1">
      <alignment horizontal="center" vertical="center"/>
    </xf>
    <xf numFmtId="44" fontId="0" fillId="3" borderId="32" xfId="3" applyFont="1" applyFill="1" applyBorder="1" applyAlignment="1">
      <alignment horizontal="center" vertical="center"/>
    </xf>
    <xf numFmtId="44" fontId="0" fillId="3" borderId="42" xfId="3" applyFont="1" applyFill="1" applyBorder="1" applyAlignment="1">
      <alignment horizontal="center" vertical="center"/>
    </xf>
  </cellXfs>
  <cellStyles count="6">
    <cellStyle name="Hiperlink" xfId="5" builtinId="8"/>
    <cellStyle name="Moeda" xfId="3" builtinId="4"/>
    <cellStyle name="Normal" xfId="0" builtinId="0"/>
    <cellStyle name="Normal 2" xfId="4" xr:uid="{8127A4BA-0046-4642-B9C0-E9FCCFDFACE9}"/>
    <cellStyle name="Porcentagem" xfId="1" builtinId="5"/>
    <cellStyle name="Vírgula" xfId="2" builtinId="3"/>
  </cellStyles>
  <dxfs count="65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0" formatCode="General"/>
    </dxf>
    <dxf>
      <numFmt numFmtId="19" formatCode="dd/mm/yyyy"/>
    </dxf>
    <dxf>
      <numFmt numFmtId="19" formatCode="dd/mm/yyyy"/>
    </dxf>
    <dxf>
      <numFmt numFmtId="167" formatCode="[$-416]mmmm\-yy;@"/>
    </dxf>
    <dxf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alignment horizontal="right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general" vertical="center" textRotation="0" wrapText="0" indent="0" justifyLastLine="0" shrinkToFit="0" readingOrder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1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34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6.xml"/><Relationship Id="rId33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29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5.xml"/><Relationship Id="rId32" Type="http://schemas.openxmlformats.org/officeDocument/2006/relationships/customXml" Target="../customXml/item13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4.xml"/><Relationship Id="rId28" Type="http://schemas.openxmlformats.org/officeDocument/2006/relationships/customXml" Target="../customXml/item9.xml"/><Relationship Id="rId36" Type="http://schemas.openxmlformats.org/officeDocument/2006/relationships/customXml" Target="../customXml/item17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31" Type="http://schemas.openxmlformats.org/officeDocument/2006/relationships/customXml" Target="../customXml/item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3.xml"/><Relationship Id="rId27" Type="http://schemas.openxmlformats.org/officeDocument/2006/relationships/customXml" Target="../customXml/item8.xml"/><Relationship Id="rId30" Type="http://schemas.openxmlformats.org/officeDocument/2006/relationships/customXml" Target="../customXml/item11.xml"/><Relationship Id="rId35" Type="http://schemas.openxmlformats.org/officeDocument/2006/relationships/customXml" Target="../customXml/item16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Análise Gráfica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Resultado!$B$6</c:f>
              <c:strCache>
                <c:ptCount val="1"/>
                <c:pt idx="0">
                  <c:v>Valor em Impostos 21%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Resultado!$B$6:$B$9</c15:sqref>
                  </c15:fullRef>
                </c:ext>
              </c:extLst>
              <c:f>Resultado!$B$6</c:f>
              <c:strCache>
                <c:ptCount val="1"/>
                <c:pt idx="0">
                  <c:v>Valor em Impostos 21%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Resultado!$C$6:$C$9</c15:sqref>
                  </c15:fullRef>
                </c:ext>
              </c:extLst>
              <c:f>Resultado!$C$6</c:f>
              <c:numCache>
                <c:formatCode>_("R$"* #,##0.00_);_("R$"* \(#,##0.00\);_("R$"* "-"??_);_(@_)</c:formatCode>
                <c:ptCount val="1"/>
                <c:pt idx="0" formatCode="_-[$R$-416]\ * #,##0.00_-;\-[$R$-416]\ * #,##0.00_-;_-[$R$-416]\ * &quot;-&quot;??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432-4CE2-B37B-00520684B426}"/>
            </c:ext>
          </c:extLst>
        </c:ser>
        <c:ser>
          <c:idx val="1"/>
          <c:order val="1"/>
          <c:tx>
            <c:strRef>
              <c:f>Resultado!$B$7</c:f>
              <c:strCache>
                <c:ptCount val="1"/>
                <c:pt idx="0">
                  <c:v>Valor em Insumos, ART, Despesas Com. E outros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Valor em Impostos 21%</c:v>
              </c:pt>
              <c:pt idx="1">
                <c:v>Valor em Insumos, ART, Despesas Com. E outros</c:v>
              </c:pt>
              <c:pt idx="2">
                <c:v>Valor em Mão de Obra</c:v>
              </c:pt>
              <c:pt idx="3">
                <c:v>Custos Indiretos (Administração)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Resultado!$C$7</c15:sqref>
                  </c15:fullRef>
                </c:ext>
              </c:extLst>
              <c:f>Resultado!$C$7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432-4CE2-B37B-00520684B426}"/>
            </c:ext>
          </c:extLst>
        </c:ser>
        <c:ser>
          <c:idx val="2"/>
          <c:order val="2"/>
          <c:tx>
            <c:strRef>
              <c:f>Resultado!$B$8</c:f>
              <c:strCache>
                <c:ptCount val="1"/>
                <c:pt idx="0">
                  <c:v>Valor em Mão de Obra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Valor em Impostos 21%</c:v>
              </c:pt>
              <c:pt idx="1">
                <c:v>Valor em Insumos, ART, Despesas Com. E outros</c:v>
              </c:pt>
              <c:pt idx="2">
                <c:v>Valor em Mão de Obra</c:v>
              </c:pt>
              <c:pt idx="3">
                <c:v>Custos Indiretos (Administração)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Resultado!$C$8</c15:sqref>
                  </c15:fullRef>
                </c:ext>
              </c:extLst>
              <c:f>Resultado!$C$8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432-4CE2-B37B-00520684B426}"/>
            </c:ext>
          </c:extLst>
        </c:ser>
        <c:ser>
          <c:idx val="3"/>
          <c:order val="3"/>
          <c:tx>
            <c:strRef>
              <c:f>Resultado!$B$9</c:f>
              <c:strCache>
                <c:ptCount val="1"/>
                <c:pt idx="0">
                  <c:v>Custos Indiretos (Administração)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Valor em Impostos 21%</c:v>
              </c:pt>
              <c:pt idx="1">
                <c:v>Valor em Insumos, ART, Despesas Com. E outros</c:v>
              </c:pt>
              <c:pt idx="2">
                <c:v>Valor em Mão de Obra</c:v>
              </c:pt>
              <c:pt idx="3">
                <c:v>Custos Indiretos (Administração)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Resultado!$C$9</c15:sqref>
                  </c15:fullRef>
                </c:ext>
              </c:extLst>
              <c:f>Resultado!$C$9</c:f>
              <c:numCache>
                <c:formatCode>_("R$"* #,##0.00_);_("R$"* \(#,##0.00\);_("R$"*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432-4CE2-B37B-00520684B4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91273856"/>
        <c:axId val="291274272"/>
      </c:barChart>
      <c:catAx>
        <c:axId val="29127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1274272"/>
        <c:crosses val="autoZero"/>
        <c:auto val="1"/>
        <c:lblAlgn val="ctr"/>
        <c:lblOffset val="100"/>
        <c:noMultiLvlLbl val="0"/>
      </c:catAx>
      <c:valAx>
        <c:axId val="29127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[$R$-416]\ * #,##0.00_-;\-[$R$-416]\ * #,##0.00_-;_-[$R$-416]\ 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127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Equipe 1'!A1"/><Relationship Id="rId2" Type="http://schemas.openxmlformats.org/officeDocument/2006/relationships/hyperlink" Target="#'Insumos 1'!A1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481852</xdr:colOff>
      <xdr:row>2</xdr:row>
      <xdr:rowOff>89649</xdr:rowOff>
    </xdr:from>
    <xdr:to>
      <xdr:col>13</xdr:col>
      <xdr:colOff>997324</xdr:colOff>
      <xdr:row>16</xdr:row>
      <xdr:rowOff>78441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D25C2181-C6A2-4E21-957F-77C30D963458}"/>
            </a:ext>
          </a:extLst>
        </xdr:cNvPr>
        <xdr:cNvSpPr/>
      </xdr:nvSpPr>
      <xdr:spPr>
        <a:xfrm>
          <a:off x="481852" y="874061"/>
          <a:ext cx="13816854" cy="2364439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3200" b="1"/>
        </a:p>
      </xdr:txBody>
    </xdr:sp>
    <xdr:clientData/>
  </xdr:twoCellAnchor>
  <xdr:twoCellAnchor>
    <xdr:from>
      <xdr:col>1</xdr:col>
      <xdr:colOff>243172</xdr:colOff>
      <xdr:row>10</xdr:row>
      <xdr:rowOff>134463</xdr:rowOff>
    </xdr:from>
    <xdr:to>
      <xdr:col>3</xdr:col>
      <xdr:colOff>918884</xdr:colOff>
      <xdr:row>15</xdr:row>
      <xdr:rowOff>56020</xdr:rowOff>
    </xdr:to>
    <xdr:sp macro="" textlink="Resultado!$C$6">
      <xdr:nvSpPr>
        <xdr:cNvPr id="6" name="Retângulo: Cantos Arredondados 5">
          <a:extLst>
            <a:ext uri="{FF2B5EF4-FFF2-40B4-BE49-F238E27FC236}">
              <a16:creationId xmlns:a16="http://schemas.microsoft.com/office/drawing/2014/main" id="{98DAFC6D-65BF-43ED-98C8-0AE1AEB60D65}"/>
            </a:ext>
          </a:extLst>
        </xdr:cNvPr>
        <xdr:cNvSpPr/>
      </xdr:nvSpPr>
      <xdr:spPr>
        <a:xfrm>
          <a:off x="792260" y="2353228"/>
          <a:ext cx="2838448" cy="705968"/>
        </a:xfrm>
        <a:prstGeom prst="roundRect">
          <a:avLst/>
        </a:prstGeom>
        <a:solidFill>
          <a:schemeClr val="bg2">
            <a:lumMod val="2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0</xdr:col>
      <xdr:colOff>504266</xdr:colOff>
      <xdr:row>17</xdr:row>
      <xdr:rowOff>56022</xdr:rowOff>
    </xdr:from>
    <xdr:to>
      <xdr:col>13</xdr:col>
      <xdr:colOff>974911</xdr:colOff>
      <xdr:row>34</xdr:row>
      <xdr:rowOff>132222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3CE1B48C-9FDE-4993-BBD4-68363C1B0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156882</xdr:colOff>
      <xdr:row>0</xdr:row>
      <xdr:rowOff>78442</xdr:rowOff>
    </xdr:from>
    <xdr:to>
      <xdr:col>9</xdr:col>
      <xdr:colOff>437029</xdr:colOff>
      <xdr:row>1</xdr:row>
      <xdr:rowOff>403411</xdr:rowOff>
    </xdr:to>
    <xdr:sp macro="" textlink="'Equipe 1'!$C$10">
      <xdr:nvSpPr>
        <xdr:cNvPr id="11" name="Retângulo: Cantos Arredondados 10">
          <a:extLst>
            <a:ext uri="{FF2B5EF4-FFF2-40B4-BE49-F238E27FC236}">
              <a16:creationId xmlns:a16="http://schemas.microsoft.com/office/drawing/2014/main" id="{4B81297D-50B5-46C0-BBAF-DEEB09DB0B09}"/>
            </a:ext>
          </a:extLst>
        </xdr:cNvPr>
        <xdr:cNvSpPr/>
      </xdr:nvSpPr>
      <xdr:spPr>
        <a:xfrm>
          <a:off x="6084794" y="78442"/>
          <a:ext cx="3440206" cy="661145"/>
        </a:xfrm>
        <a:prstGeom prst="round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n-US" sz="14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t>Cliente</a:t>
          </a:r>
        </a:p>
        <a:p>
          <a:pPr marL="0" indent="0" algn="ctr"/>
          <a:fld id="{55010F7D-51FD-434D-B2A5-DC6186DFEAC6}" type="TxLink">
            <a:rPr lang="en-US" sz="20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#N/D</a:t>
          </a:fld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9</xdr:col>
      <xdr:colOff>784414</xdr:colOff>
      <xdr:row>0</xdr:row>
      <xdr:rowOff>78441</xdr:rowOff>
    </xdr:from>
    <xdr:to>
      <xdr:col>13</xdr:col>
      <xdr:colOff>874058</xdr:colOff>
      <xdr:row>1</xdr:row>
      <xdr:rowOff>403410</xdr:rowOff>
    </xdr:to>
    <xdr:sp macro="" textlink="'Equipe 1'!$C$12">
      <xdr:nvSpPr>
        <xdr:cNvPr id="12" name="Retângulo: Cantos Arredondados 11">
          <a:extLst>
            <a:ext uri="{FF2B5EF4-FFF2-40B4-BE49-F238E27FC236}">
              <a16:creationId xmlns:a16="http://schemas.microsoft.com/office/drawing/2014/main" id="{C8E2196F-BA59-4856-B5DD-F065C217DC65}"/>
            </a:ext>
          </a:extLst>
        </xdr:cNvPr>
        <xdr:cNvSpPr/>
      </xdr:nvSpPr>
      <xdr:spPr>
        <a:xfrm>
          <a:off x="9872385" y="78441"/>
          <a:ext cx="4303055" cy="661145"/>
        </a:xfrm>
        <a:prstGeom prst="round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n-US" sz="1400" b="0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t>Serviço</a:t>
          </a:r>
        </a:p>
        <a:p>
          <a:pPr marL="0" indent="0" algn="ctr"/>
          <a:fld id="{3FA47A56-44C2-43A9-B29B-43D56BAEB38E}" type="TxLink">
            <a:rPr lang="en-US" sz="20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/>
            <a:t>#N/D</a:t>
          </a:fld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336181</xdr:colOff>
      <xdr:row>10</xdr:row>
      <xdr:rowOff>134470</xdr:rowOff>
    </xdr:from>
    <xdr:to>
      <xdr:col>7</xdr:col>
      <xdr:colOff>14570</xdr:colOff>
      <xdr:row>15</xdr:row>
      <xdr:rowOff>56027</xdr:rowOff>
    </xdr:to>
    <xdr:sp macro="" textlink="Resultado!$C$7">
      <xdr:nvSpPr>
        <xdr:cNvPr id="16" name="Retângulo: Cantos Arredondados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0E436B-4ADC-4DC6-8527-31E3C4FB19FE}"/>
            </a:ext>
          </a:extLst>
        </xdr:cNvPr>
        <xdr:cNvSpPr/>
      </xdr:nvSpPr>
      <xdr:spPr>
        <a:xfrm>
          <a:off x="4157387" y="2353235"/>
          <a:ext cx="2838448" cy="705968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7</xdr:col>
      <xdr:colOff>571500</xdr:colOff>
      <xdr:row>10</xdr:row>
      <xdr:rowOff>134471</xdr:rowOff>
    </xdr:from>
    <xdr:to>
      <xdr:col>10</xdr:col>
      <xdr:colOff>249889</xdr:colOff>
      <xdr:row>15</xdr:row>
      <xdr:rowOff>56028</xdr:rowOff>
    </xdr:to>
    <xdr:sp macro="" textlink="Resultado!$C$8">
      <xdr:nvSpPr>
        <xdr:cNvPr id="17" name="Retângulo: Cantos Arredondados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927E93-35A9-4862-AC47-D6F07493FCCD}"/>
            </a:ext>
          </a:extLst>
        </xdr:cNvPr>
        <xdr:cNvSpPr/>
      </xdr:nvSpPr>
      <xdr:spPr>
        <a:xfrm>
          <a:off x="7552765" y="2353236"/>
          <a:ext cx="2838448" cy="705968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10</xdr:col>
      <xdr:colOff>765363</xdr:colOff>
      <xdr:row>10</xdr:row>
      <xdr:rowOff>129981</xdr:rowOff>
    </xdr:from>
    <xdr:to>
      <xdr:col>13</xdr:col>
      <xdr:colOff>443753</xdr:colOff>
      <xdr:row>15</xdr:row>
      <xdr:rowOff>51538</xdr:rowOff>
    </xdr:to>
    <xdr:sp macro="" textlink="Resultado!$C$9">
      <xdr:nvSpPr>
        <xdr:cNvPr id="23" name="Retângulo: Cantos Arredondados 22">
          <a:extLst>
            <a:ext uri="{FF2B5EF4-FFF2-40B4-BE49-F238E27FC236}">
              <a16:creationId xmlns:a16="http://schemas.microsoft.com/office/drawing/2014/main" id="{44528851-4329-4789-A617-63462D7EEBF3}"/>
            </a:ext>
          </a:extLst>
        </xdr:cNvPr>
        <xdr:cNvSpPr/>
      </xdr:nvSpPr>
      <xdr:spPr>
        <a:xfrm>
          <a:off x="10906687" y="2348746"/>
          <a:ext cx="2838448" cy="705968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endParaRPr lang="pt-BR" sz="20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2</xdr:col>
      <xdr:colOff>806824</xdr:colOff>
      <xdr:row>3</xdr:row>
      <xdr:rowOff>22413</xdr:rowOff>
    </xdr:from>
    <xdr:to>
      <xdr:col>5</xdr:col>
      <xdr:colOff>373154</xdr:colOff>
      <xdr:row>6</xdr:row>
      <xdr:rowOff>156881</xdr:rowOff>
    </xdr:to>
    <xdr:sp macro="" textlink="Resultado!$C$3">
      <xdr:nvSpPr>
        <xdr:cNvPr id="24" name="Retângulo: Cantos Arredondados 23">
          <a:extLst>
            <a:ext uri="{FF2B5EF4-FFF2-40B4-BE49-F238E27FC236}">
              <a16:creationId xmlns:a16="http://schemas.microsoft.com/office/drawing/2014/main" id="{21BCF253-FE8C-4330-9894-33571D7B8430}"/>
            </a:ext>
          </a:extLst>
        </xdr:cNvPr>
        <xdr:cNvSpPr/>
      </xdr:nvSpPr>
      <xdr:spPr>
        <a:xfrm>
          <a:off x="2409265" y="1042148"/>
          <a:ext cx="2838448" cy="705968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pt-BR" sz="2000" b="1" i="0" u="none" strike="noStrike">
            <a:solidFill>
              <a:schemeClr val="tx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5</xdr:col>
      <xdr:colOff>930087</xdr:colOff>
      <xdr:row>3</xdr:row>
      <xdr:rowOff>11207</xdr:rowOff>
    </xdr:from>
    <xdr:to>
      <xdr:col>8</xdr:col>
      <xdr:colOff>608476</xdr:colOff>
      <xdr:row>6</xdr:row>
      <xdr:rowOff>145675</xdr:rowOff>
    </xdr:to>
    <xdr:sp macro="" textlink="Resultado!$C$12">
      <xdr:nvSpPr>
        <xdr:cNvPr id="25" name="Retângulo: Cantos Arredondados 24">
          <a:extLst>
            <a:ext uri="{FF2B5EF4-FFF2-40B4-BE49-F238E27FC236}">
              <a16:creationId xmlns:a16="http://schemas.microsoft.com/office/drawing/2014/main" id="{E10507C3-79B8-4DB1-8107-C45177B8A056}"/>
            </a:ext>
          </a:extLst>
        </xdr:cNvPr>
        <xdr:cNvSpPr/>
      </xdr:nvSpPr>
      <xdr:spPr>
        <a:xfrm>
          <a:off x="5804646" y="1030942"/>
          <a:ext cx="2838448" cy="705968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endParaRPr lang="pt-BR" sz="2000" b="1" i="0" u="none" strike="noStrike">
            <a:solidFill>
              <a:schemeClr val="tx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9</xdr:col>
      <xdr:colOff>100850</xdr:colOff>
      <xdr:row>3</xdr:row>
      <xdr:rowOff>11207</xdr:rowOff>
    </xdr:from>
    <xdr:to>
      <xdr:col>11</xdr:col>
      <xdr:colOff>832593</xdr:colOff>
      <xdr:row>6</xdr:row>
      <xdr:rowOff>145675</xdr:rowOff>
    </xdr:to>
    <xdr:sp macro="" textlink="Resultado!$C$13">
      <xdr:nvSpPr>
        <xdr:cNvPr id="26" name="Propostas">
          <a:extLst>
            <a:ext uri="{FF2B5EF4-FFF2-40B4-BE49-F238E27FC236}">
              <a16:creationId xmlns:a16="http://schemas.microsoft.com/office/drawing/2014/main" id="{80A389B9-4502-4C87-AA11-92BDE8FFA8A5}"/>
            </a:ext>
          </a:extLst>
        </xdr:cNvPr>
        <xdr:cNvSpPr/>
      </xdr:nvSpPr>
      <xdr:spPr>
        <a:xfrm>
          <a:off x="9188821" y="1030942"/>
          <a:ext cx="2838448" cy="70596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endParaRPr lang="en-US" sz="1400" b="0" i="0" u="none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2</xdr:col>
      <xdr:colOff>806822</xdr:colOff>
      <xdr:row>3</xdr:row>
      <xdr:rowOff>44821</xdr:rowOff>
    </xdr:from>
    <xdr:to>
      <xdr:col>4</xdr:col>
      <xdr:colOff>212911</xdr:colOff>
      <xdr:row>4</xdr:row>
      <xdr:rowOff>112057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B467BCCF-6025-4183-9859-E50DC839430D}"/>
            </a:ext>
          </a:extLst>
        </xdr:cNvPr>
        <xdr:cNvSpPr txBox="1"/>
      </xdr:nvSpPr>
      <xdr:spPr>
        <a:xfrm>
          <a:off x="2409263" y="1064556"/>
          <a:ext cx="1624854" cy="224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latin typeface="Arial" panose="020B0604020202020204" pitchFamily="34" charset="0"/>
              <a:cs typeface="Arial" panose="020B0604020202020204" pitchFamily="34" charset="0"/>
            </a:rPr>
            <a:t>Valor</a:t>
          </a:r>
          <a:r>
            <a:rPr lang="pt-BR" sz="1400" b="0" baseline="0">
              <a:latin typeface="Arial" panose="020B0604020202020204" pitchFamily="34" charset="0"/>
              <a:cs typeface="Arial" panose="020B0604020202020204" pitchFamily="34" charset="0"/>
            </a:rPr>
            <a:t> da Proposta</a:t>
          </a:r>
          <a:endParaRPr lang="pt-BR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22411</xdr:colOff>
      <xdr:row>4</xdr:row>
      <xdr:rowOff>201706</xdr:rowOff>
    </xdr:from>
    <xdr:to>
      <xdr:col>5</xdr:col>
      <xdr:colOff>56028</xdr:colOff>
      <xdr:row>6</xdr:row>
      <xdr:rowOff>11206</xdr:rowOff>
    </xdr:to>
    <xdr:sp macro="" textlink="Resultado!C3">
      <xdr:nvSpPr>
        <xdr:cNvPr id="3" name="CaixaDeTexto 2">
          <a:extLst>
            <a:ext uri="{FF2B5EF4-FFF2-40B4-BE49-F238E27FC236}">
              <a16:creationId xmlns:a16="http://schemas.microsoft.com/office/drawing/2014/main" id="{7F31246B-4B49-4475-97B7-9111049B8784}"/>
            </a:ext>
          </a:extLst>
        </xdr:cNvPr>
        <xdr:cNvSpPr txBox="1"/>
      </xdr:nvSpPr>
      <xdr:spPr>
        <a:xfrm>
          <a:off x="2734235" y="1378324"/>
          <a:ext cx="2196352" cy="224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2CFDDF1-16AA-4845-8D7D-6B108C312F83}" type="TxLink">
            <a:rPr lang="en-US" sz="2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 </a:t>
          </a:fld>
          <a:endParaRPr lang="pt-BR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672349</xdr:colOff>
      <xdr:row>3</xdr:row>
      <xdr:rowOff>67237</xdr:rowOff>
    </xdr:from>
    <xdr:to>
      <xdr:col>7</xdr:col>
      <xdr:colOff>224113</xdr:colOff>
      <xdr:row>4</xdr:row>
      <xdr:rowOff>89648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46E2FFB8-722C-451F-AA2B-8A0E077CF3BC}"/>
            </a:ext>
          </a:extLst>
        </xdr:cNvPr>
        <xdr:cNvSpPr txBox="1"/>
      </xdr:nvSpPr>
      <xdr:spPr>
        <a:xfrm>
          <a:off x="5546908" y="1086972"/>
          <a:ext cx="1658470" cy="179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latin typeface="Arial" panose="020B0604020202020204" pitchFamily="34" charset="0"/>
              <a:cs typeface="Arial" panose="020B0604020202020204" pitchFamily="34" charset="0"/>
            </a:rPr>
            <a:t>Saldo Final</a:t>
          </a:r>
          <a:endParaRPr lang="pt-BR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67231</xdr:colOff>
      <xdr:row>3</xdr:row>
      <xdr:rowOff>33619</xdr:rowOff>
    </xdr:from>
    <xdr:to>
      <xdr:col>10</xdr:col>
      <xdr:colOff>672348</xdr:colOff>
      <xdr:row>4</xdr:row>
      <xdr:rowOff>100852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94BDFD81-B43F-4FE7-AA93-5CCD7E92BD41}"/>
            </a:ext>
          </a:extLst>
        </xdr:cNvPr>
        <xdr:cNvSpPr txBox="1"/>
      </xdr:nvSpPr>
      <xdr:spPr>
        <a:xfrm>
          <a:off x="9155202" y="1053354"/>
          <a:ext cx="1658470" cy="2241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latin typeface="Arial" panose="020B0604020202020204" pitchFamily="34" charset="0"/>
              <a:cs typeface="Arial" panose="020B0604020202020204" pitchFamily="34" charset="0"/>
            </a:rPr>
            <a:t>Margem</a:t>
          </a:r>
          <a:r>
            <a:rPr lang="pt-BR" sz="1400" b="0" baseline="0">
              <a:latin typeface="Arial" panose="020B0604020202020204" pitchFamily="34" charset="0"/>
              <a:cs typeface="Arial" panose="020B0604020202020204" pitchFamily="34" charset="0"/>
            </a:rPr>
            <a:t> de Lucro</a:t>
          </a:r>
          <a:endParaRPr lang="pt-BR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44823</xdr:colOff>
      <xdr:row>4</xdr:row>
      <xdr:rowOff>179298</xdr:rowOff>
    </xdr:from>
    <xdr:to>
      <xdr:col>8</xdr:col>
      <xdr:colOff>504264</xdr:colOff>
      <xdr:row>6</xdr:row>
      <xdr:rowOff>33618</xdr:rowOff>
    </xdr:to>
    <xdr:sp macro="" textlink="Resultado!C12">
      <xdr:nvSpPr>
        <xdr:cNvPr id="20" name="CaixaDeTexto 19">
          <a:extLst>
            <a:ext uri="{FF2B5EF4-FFF2-40B4-BE49-F238E27FC236}">
              <a16:creationId xmlns:a16="http://schemas.microsoft.com/office/drawing/2014/main" id="{7063C513-C22D-41BA-BD62-199826BB6D6F}"/>
            </a:ext>
          </a:extLst>
        </xdr:cNvPr>
        <xdr:cNvSpPr txBox="1"/>
      </xdr:nvSpPr>
      <xdr:spPr>
        <a:xfrm>
          <a:off x="5972735" y="1355916"/>
          <a:ext cx="2566147" cy="268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3DBC80C-6C83-49FA-BA0D-ADA23515B295}" type="TxLink">
            <a:rPr lang="en-US" sz="2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 </a:t>
          </a:fld>
          <a:endParaRPr lang="pt-BR" sz="3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862855</xdr:colOff>
      <xdr:row>4</xdr:row>
      <xdr:rowOff>190500</xdr:rowOff>
    </xdr:from>
    <xdr:to>
      <xdr:col>11</xdr:col>
      <xdr:colOff>168088</xdr:colOff>
      <xdr:row>6</xdr:row>
      <xdr:rowOff>56030</xdr:rowOff>
    </xdr:to>
    <xdr:sp macro="" textlink="Resultado!C13">
      <xdr:nvSpPr>
        <xdr:cNvPr id="21" name="CaixaDeTexto 20">
          <a:extLst>
            <a:ext uri="{FF2B5EF4-FFF2-40B4-BE49-F238E27FC236}">
              <a16:creationId xmlns:a16="http://schemas.microsoft.com/office/drawing/2014/main" id="{E9664469-2B72-4413-A595-28B379767368}"/>
            </a:ext>
          </a:extLst>
        </xdr:cNvPr>
        <xdr:cNvSpPr txBox="1"/>
      </xdr:nvSpPr>
      <xdr:spPr>
        <a:xfrm>
          <a:off x="9950826" y="1367118"/>
          <a:ext cx="1411938" cy="2801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6ADCA84-B695-4C17-A05D-23A2511CB87F}" type="TxLink">
            <a:rPr lang="en-US" sz="2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 </a:t>
          </a:fld>
          <a:endParaRPr lang="pt-BR" sz="5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231965</xdr:colOff>
      <xdr:row>10</xdr:row>
      <xdr:rowOff>134462</xdr:rowOff>
    </xdr:from>
    <xdr:to>
      <xdr:col>2</xdr:col>
      <xdr:colOff>89646</xdr:colOff>
      <xdr:row>12</xdr:row>
      <xdr:rowOff>67235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D86A0DD6-B257-414A-9148-8A3DF9F5707C}"/>
            </a:ext>
          </a:extLst>
        </xdr:cNvPr>
        <xdr:cNvSpPr txBox="1"/>
      </xdr:nvSpPr>
      <xdr:spPr>
        <a:xfrm>
          <a:off x="781053" y="2353227"/>
          <a:ext cx="911034" cy="246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Impostos</a:t>
          </a:r>
          <a:endParaRPr lang="pt-BR" sz="11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265584</xdr:colOff>
      <xdr:row>12</xdr:row>
      <xdr:rowOff>123261</xdr:rowOff>
    </xdr:from>
    <xdr:to>
      <xdr:col>3</xdr:col>
      <xdr:colOff>773205</xdr:colOff>
      <xdr:row>14</xdr:row>
      <xdr:rowOff>78441</xdr:rowOff>
    </xdr:to>
    <xdr:sp macro="" textlink="Resultado!C6">
      <xdr:nvSpPr>
        <xdr:cNvPr id="27" name="CaixaDeTexto 26">
          <a:extLst>
            <a:ext uri="{FF2B5EF4-FFF2-40B4-BE49-F238E27FC236}">
              <a16:creationId xmlns:a16="http://schemas.microsoft.com/office/drawing/2014/main" id="{83128CAB-F019-4D5E-BA14-12D90CBEFE88}"/>
            </a:ext>
          </a:extLst>
        </xdr:cNvPr>
        <xdr:cNvSpPr txBox="1"/>
      </xdr:nvSpPr>
      <xdr:spPr>
        <a:xfrm>
          <a:off x="814672" y="2655790"/>
          <a:ext cx="2670357" cy="268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BD59528-4614-46CC-B5D3-3AC8B6B29953}" type="TxLink">
            <a:rPr lang="en-US" sz="2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 </a:t>
          </a:fld>
          <a:endParaRPr lang="pt-BR" sz="48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369794</xdr:colOff>
      <xdr:row>12</xdr:row>
      <xdr:rowOff>145680</xdr:rowOff>
    </xdr:from>
    <xdr:to>
      <xdr:col>6</xdr:col>
      <xdr:colOff>907676</xdr:colOff>
      <xdr:row>14</xdr:row>
      <xdr:rowOff>100860</xdr:rowOff>
    </xdr:to>
    <xdr:sp macro="" textlink="Resultado!C7">
      <xdr:nvSpPr>
        <xdr:cNvPr id="28" name="CaixaDeTexto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B442A2-C250-4BFE-BDD9-ADDE0340DF48}"/>
            </a:ext>
          </a:extLst>
        </xdr:cNvPr>
        <xdr:cNvSpPr txBox="1"/>
      </xdr:nvSpPr>
      <xdr:spPr>
        <a:xfrm>
          <a:off x="4191000" y="2678209"/>
          <a:ext cx="2644588" cy="268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D56B2D3-0E89-4A85-A1A7-C04B765668D8}" type="TxLink">
            <a:rPr lang="en-US" sz="2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 R$ -   </a:t>
          </a:fld>
          <a:endParaRPr lang="pt-BR" sz="2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246527</xdr:colOff>
      <xdr:row>10</xdr:row>
      <xdr:rowOff>123265</xdr:rowOff>
    </xdr:from>
    <xdr:to>
      <xdr:col>6</xdr:col>
      <xdr:colOff>123261</xdr:colOff>
      <xdr:row>12</xdr:row>
      <xdr:rowOff>89647</xdr:rowOff>
    </xdr:to>
    <xdr:sp macro="" textlink="">
      <xdr:nvSpPr>
        <xdr:cNvPr id="29" name="CaixaDeTexto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82A69B-8B7E-416B-858C-E3B6E8B97642}"/>
            </a:ext>
          </a:extLst>
        </xdr:cNvPr>
        <xdr:cNvSpPr txBox="1"/>
      </xdr:nvSpPr>
      <xdr:spPr>
        <a:xfrm>
          <a:off x="4067733" y="2342030"/>
          <a:ext cx="1983440" cy="280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Insumos e Despesas</a:t>
          </a:r>
          <a:endParaRPr lang="pt-BR" sz="11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470645</xdr:colOff>
      <xdr:row>11</xdr:row>
      <xdr:rowOff>1</xdr:rowOff>
    </xdr:from>
    <xdr:to>
      <xdr:col>8</xdr:col>
      <xdr:colOff>851645</xdr:colOff>
      <xdr:row>12</xdr:row>
      <xdr:rowOff>78442</xdr:rowOff>
    </xdr:to>
    <xdr:sp macro="" textlink="">
      <xdr:nvSpPr>
        <xdr:cNvPr id="30" name="CaixaDeTexto 2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54DAC0-C25A-47C9-A334-DF65B6A64DEA}"/>
            </a:ext>
          </a:extLst>
        </xdr:cNvPr>
        <xdr:cNvSpPr txBox="1"/>
      </xdr:nvSpPr>
      <xdr:spPr>
        <a:xfrm>
          <a:off x="7451910" y="2375648"/>
          <a:ext cx="1434353" cy="23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Mão de Obra</a:t>
          </a:r>
          <a:endParaRPr lang="pt-BR" sz="11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616324</xdr:colOff>
      <xdr:row>12</xdr:row>
      <xdr:rowOff>145679</xdr:rowOff>
    </xdr:from>
    <xdr:to>
      <xdr:col>10</xdr:col>
      <xdr:colOff>126622</xdr:colOff>
      <xdr:row>14</xdr:row>
      <xdr:rowOff>100859</xdr:rowOff>
    </xdr:to>
    <xdr:sp macro="" textlink="Resultado!C8">
      <xdr:nvSpPr>
        <xdr:cNvPr id="31" name="CaixaDeTexto 3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49D4DA-4FA5-4053-8934-4BADF8982C34}"/>
            </a:ext>
          </a:extLst>
        </xdr:cNvPr>
        <xdr:cNvSpPr txBox="1"/>
      </xdr:nvSpPr>
      <xdr:spPr>
        <a:xfrm>
          <a:off x="7597589" y="2678208"/>
          <a:ext cx="2670357" cy="268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F891D9A-AAF0-4D83-B088-B89434719F1C}" type="TxLink">
            <a:rPr lang="en-US" sz="2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 R$ -   </a:t>
          </a:fld>
          <a:endParaRPr lang="pt-BR" sz="2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694762</xdr:colOff>
      <xdr:row>10</xdr:row>
      <xdr:rowOff>129981</xdr:rowOff>
    </xdr:from>
    <xdr:to>
      <xdr:col>12</xdr:col>
      <xdr:colOff>190497</xdr:colOff>
      <xdr:row>12</xdr:row>
      <xdr:rowOff>67236</xdr:rowOff>
    </xdr:to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BFD45AA3-3BCA-4962-84C4-299798453315}"/>
            </a:ext>
          </a:extLst>
        </xdr:cNvPr>
        <xdr:cNvSpPr txBox="1"/>
      </xdr:nvSpPr>
      <xdr:spPr>
        <a:xfrm>
          <a:off x="10836086" y="2348746"/>
          <a:ext cx="1602440" cy="251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Custos Indiretos</a:t>
          </a:r>
          <a:endParaRPr lang="pt-BR" sz="11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798981</xdr:colOff>
      <xdr:row>12</xdr:row>
      <xdr:rowOff>118779</xdr:rowOff>
    </xdr:from>
    <xdr:to>
      <xdr:col>13</xdr:col>
      <xdr:colOff>309280</xdr:colOff>
      <xdr:row>14</xdr:row>
      <xdr:rowOff>73959</xdr:rowOff>
    </xdr:to>
    <xdr:sp macro="" textlink="Resultado!C9">
      <xdr:nvSpPr>
        <xdr:cNvPr id="33" name="CaixaDeTexto 32">
          <a:extLst>
            <a:ext uri="{FF2B5EF4-FFF2-40B4-BE49-F238E27FC236}">
              <a16:creationId xmlns:a16="http://schemas.microsoft.com/office/drawing/2014/main" id="{4A47BBB5-E091-4298-8C12-8DA558F34772}"/>
            </a:ext>
          </a:extLst>
        </xdr:cNvPr>
        <xdr:cNvSpPr txBox="1"/>
      </xdr:nvSpPr>
      <xdr:spPr>
        <a:xfrm>
          <a:off x="10940305" y="2651308"/>
          <a:ext cx="2670357" cy="268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F55B2D6-EFE1-4ACD-8110-3EB7A76718D7}" type="TxLink">
            <a:rPr lang="en-US" sz="2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 R$ -   </a:t>
          </a:fld>
          <a:endParaRPr lang="pt-BR" sz="2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braão Tavares" refreshedDate="44295.449514699074" createdVersion="6" refreshedVersion="6" minRefreshableVersion="3" recordCount="22" xr:uid="{D75F489D-5B9D-4D7E-B5E1-7B48609BE452}">
  <cacheSource type="worksheet">
    <worksheetSource name="Insumos"/>
  </cacheSource>
  <cacheFields count="31">
    <cacheField name="Prop" numFmtId="0">
      <sharedItems count="22">
        <s v="011/21"/>
        <s v="019/21"/>
        <s v="021/21"/>
        <s v="025/20"/>
        <s v="032/21"/>
        <s v="033/21"/>
        <s v="035/21"/>
        <s v="042/21"/>
        <s v="045/21"/>
        <s v="051/21"/>
        <s v="053/21"/>
        <s v="112/20"/>
        <s v="162/20"/>
        <s v="165/20"/>
        <s v="183/20"/>
        <s v="197/18"/>
        <s v="267/20"/>
        <s v="352/20"/>
        <s v="397/20"/>
        <s v="430/20"/>
        <s v="432/20"/>
        <s v="448/19"/>
      </sharedItems>
    </cacheField>
    <cacheField name="Bioclean Detergente Ácido" numFmtId="0">
      <sharedItems containsString="0" containsBlank="1" containsNumber="1" containsInteger="1" minValue="2080" maxValue="2080"/>
    </cacheField>
    <cacheField name="Detergente Ecoline" numFmtId="0">
      <sharedItems containsString="0" containsBlank="1" containsNumber="1" containsInteger="1" minValue="10" maxValue="20"/>
    </cacheField>
    <cacheField name="Silicone p/ Vedação 591 ML - DC 791" numFmtId="0">
      <sharedItems containsString="0" containsBlank="1" containsNumber="1" containsInteger="1" minValue="8" maxValue="552"/>
    </cacheField>
    <cacheField name="Silicone Estrutural DV 995 591 ML" numFmtId="0">
      <sharedItems containsNonDate="0" containsString="0" containsBlank="1"/>
    </cacheField>
    <cacheField name="Detergente Orquimol (Desengraxante)" numFmtId="0">
      <sharedItems containsNonDate="0" containsString="0" containsBlank="1"/>
    </cacheField>
    <cacheField name="Degreaser (Desengraxante e desincrustante)" numFmtId="0">
      <sharedItems containsString="0" containsBlank="1" containsNumber="1" containsInteger="1" minValue="5" maxValue="5"/>
    </cacheField>
    <cacheField name="Renox 100" numFmtId="0">
      <sharedItems containsNonDate="0" containsString="0" containsBlank="1"/>
    </cacheField>
    <cacheField name="Homy LC (Limpa concreto)" numFmtId="0">
      <sharedItems containsNonDate="0" containsString="0" containsBlank="1"/>
    </cacheField>
    <cacheField name="Detergente Power Clean III" numFmtId="0">
      <sharedItems containsNonDate="0" containsString="0" containsBlank="1"/>
    </cacheField>
    <cacheField name="Fita Crepe 24x50" numFmtId="0">
      <sharedItems containsString="0" containsBlank="1" containsNumber="1" containsInteger="1" minValue="4" maxValue="324"/>
    </cacheField>
    <cacheField name="Panos de Limpeza (Brancos e Xadrez)" numFmtId="0">
      <sharedItems containsString="0" containsBlank="1" containsNumber="1" containsInteger="1" minValue="10" maxValue="210"/>
    </cacheField>
    <cacheField name="Álcool Isopropílico" numFmtId="0">
      <sharedItems containsString="0" containsBlank="1" containsNumber="1" containsInteger="1" minValue="1" maxValue="55"/>
    </cacheField>
    <cacheField name="Borracha p/ rodo" numFmtId="0">
      <sharedItems containsString="0" containsBlank="1" containsNumber="1" containsInteger="1" minValue="2" maxValue="6"/>
    </cacheField>
    <cacheField name="Luva" numFmtId="0">
      <sharedItems containsString="0" containsBlank="1" containsNumber="1" containsInteger="1" minValue="3" maxValue="28"/>
    </cacheField>
    <cacheField name="Desp Comerciais" numFmtId="0">
      <sharedItems containsNonDate="0" containsString="0" containsBlank="1"/>
    </cacheField>
    <cacheField name="ART" numFmtId="0">
      <sharedItems containsNonDate="0" containsString="0" containsBlank="1"/>
    </cacheField>
    <cacheField name="Téc de Segurança" numFmtId="0">
      <sharedItems containsNonDate="0" containsString="0" containsBlank="1"/>
    </cacheField>
    <cacheField name="Saco de lixo 100 Litros" numFmtId="0">
      <sharedItems containsNonDate="0" containsString="0" containsBlank="1"/>
    </cacheField>
    <cacheField name="Outros" numFmtId="0">
      <sharedItems containsNonDate="0" containsString="0" containsBlank="1"/>
    </cacheField>
    <cacheField name="PU" numFmtId="44">
      <sharedItems containsNonDate="0" containsString="0" containsBlank="1"/>
    </cacheField>
    <cacheField name="Placa ACM" numFmtId="0">
      <sharedItems containsString="0" containsBlank="1" containsNumber="1" containsInteger="1" minValue="4" maxValue="4"/>
    </cacheField>
    <cacheField name="PU2" numFmtId="44">
      <sharedItems containsString="0" containsBlank="1" containsNumber="1" minValue="1257.5" maxValue="1257.5"/>
    </cacheField>
    <cacheField name="Tarucel" numFmtId="0">
      <sharedItems containsString="0" containsBlank="1" containsNumber="1" containsInteger="1" minValue="4150" maxValue="4150"/>
    </cacheField>
    <cacheField name="PU3" numFmtId="44">
      <sharedItems containsSemiMixedTypes="0" containsString="0" containsNumber="1" minValue="0.72" maxValue="0.72"/>
    </cacheField>
    <cacheField name="Vidros" numFmtId="0">
      <sharedItems containsString="0" containsBlank="1" containsNumber="1" containsInteger="1" minValue="8" maxValue="8"/>
    </cacheField>
    <cacheField name="PU4" numFmtId="44">
      <sharedItems containsString="0" containsBlank="1" containsNumber="1" minValue="2812.5" maxValue="2812.5"/>
    </cacheField>
    <cacheField name="Içamento" numFmtId="0">
      <sharedItems containsString="0" containsBlank="1" containsNumber="1" containsInteger="1" minValue="1" maxValue="1"/>
    </cacheField>
    <cacheField name="PU5" numFmtId="44">
      <sharedItems containsString="0" containsBlank="1" containsNumber="1" containsInteger="1" minValue="6800" maxValue="6800"/>
    </cacheField>
    <cacheField name="Coluna1" numFmtId="44">
      <sharedItems containsNonDate="0" containsString="0" containsBlank="1"/>
    </cacheField>
    <cacheField name="PU6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x v="0"/>
    <m/>
    <m/>
    <n v="12"/>
    <m/>
    <m/>
    <m/>
    <m/>
    <m/>
    <m/>
    <n v="6"/>
    <n v="15"/>
    <n v="1"/>
    <m/>
    <n v="4"/>
    <m/>
    <m/>
    <m/>
    <m/>
    <m/>
    <m/>
    <m/>
    <m/>
    <m/>
    <n v="0.72"/>
    <m/>
    <m/>
    <m/>
    <m/>
    <m/>
    <m/>
  </r>
  <r>
    <x v="1"/>
    <m/>
    <m/>
    <m/>
    <m/>
    <m/>
    <m/>
    <m/>
    <m/>
    <m/>
    <n v="10"/>
    <n v="30"/>
    <n v="3"/>
    <m/>
    <n v="5"/>
    <m/>
    <m/>
    <m/>
    <m/>
    <m/>
    <m/>
    <m/>
    <m/>
    <m/>
    <n v="0.72"/>
    <m/>
    <m/>
    <m/>
    <m/>
    <m/>
    <m/>
  </r>
  <r>
    <x v="2"/>
    <m/>
    <n v="20"/>
    <m/>
    <m/>
    <m/>
    <n v="5"/>
    <m/>
    <m/>
    <m/>
    <m/>
    <n v="50"/>
    <m/>
    <n v="2"/>
    <n v="4"/>
    <m/>
    <m/>
    <m/>
    <m/>
    <m/>
    <m/>
    <m/>
    <m/>
    <m/>
    <n v="0.72"/>
    <m/>
    <m/>
    <m/>
    <m/>
    <m/>
    <m/>
  </r>
  <r>
    <x v="3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4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5"/>
    <m/>
    <m/>
    <n v="20"/>
    <m/>
    <m/>
    <m/>
    <m/>
    <m/>
    <m/>
    <n v="8"/>
    <n v="30"/>
    <n v="2"/>
    <m/>
    <n v="6"/>
    <m/>
    <m/>
    <m/>
    <m/>
    <m/>
    <m/>
    <n v="4"/>
    <n v="1257.5"/>
    <m/>
    <n v="0.72"/>
    <m/>
    <m/>
    <m/>
    <m/>
    <m/>
    <m/>
  </r>
  <r>
    <x v="6"/>
    <m/>
    <m/>
    <n v="8"/>
    <m/>
    <m/>
    <m/>
    <m/>
    <m/>
    <m/>
    <m/>
    <m/>
    <m/>
    <m/>
    <n v="3"/>
    <m/>
    <m/>
    <m/>
    <m/>
    <m/>
    <m/>
    <m/>
    <m/>
    <m/>
    <n v="0.72"/>
    <m/>
    <m/>
    <m/>
    <m/>
    <m/>
    <m/>
  </r>
  <r>
    <x v="7"/>
    <m/>
    <n v="10"/>
    <m/>
    <m/>
    <m/>
    <n v="5"/>
    <m/>
    <m/>
    <m/>
    <m/>
    <n v="30"/>
    <m/>
    <n v="6"/>
    <n v="6"/>
    <m/>
    <m/>
    <m/>
    <m/>
    <m/>
    <m/>
    <m/>
    <m/>
    <m/>
    <n v="0.72"/>
    <m/>
    <m/>
    <m/>
    <m/>
    <m/>
    <m/>
  </r>
  <r>
    <x v="8"/>
    <m/>
    <m/>
    <n v="240"/>
    <m/>
    <m/>
    <m/>
    <m/>
    <m/>
    <m/>
    <n v="36"/>
    <n v="80"/>
    <n v="16"/>
    <m/>
    <n v="12"/>
    <m/>
    <m/>
    <m/>
    <m/>
    <m/>
    <m/>
    <m/>
    <m/>
    <m/>
    <n v="0.72"/>
    <m/>
    <m/>
    <m/>
    <m/>
    <m/>
    <m/>
  </r>
  <r>
    <x v="9"/>
    <n v="2080"/>
    <m/>
    <m/>
    <m/>
    <m/>
    <m/>
    <m/>
    <m/>
    <m/>
    <n v="324"/>
    <n v="210"/>
    <n v="55"/>
    <m/>
    <n v="28"/>
    <m/>
    <m/>
    <m/>
    <m/>
    <m/>
    <m/>
    <m/>
    <m/>
    <n v="4150"/>
    <n v="0.72"/>
    <m/>
    <m/>
    <m/>
    <m/>
    <m/>
    <m/>
  </r>
  <r>
    <x v="10"/>
    <m/>
    <m/>
    <n v="13"/>
    <m/>
    <m/>
    <m/>
    <m/>
    <m/>
    <m/>
    <n v="4"/>
    <n v="10"/>
    <m/>
    <m/>
    <n v="3"/>
    <m/>
    <m/>
    <m/>
    <m/>
    <m/>
    <m/>
    <m/>
    <m/>
    <m/>
    <n v="0.72"/>
    <m/>
    <m/>
    <m/>
    <m/>
    <m/>
    <m/>
  </r>
  <r>
    <x v="11"/>
    <m/>
    <m/>
    <n v="552"/>
    <m/>
    <m/>
    <m/>
    <m/>
    <m/>
    <m/>
    <n v="72"/>
    <n v="50"/>
    <n v="20"/>
    <m/>
    <m/>
    <m/>
    <m/>
    <m/>
    <m/>
    <m/>
    <m/>
    <m/>
    <m/>
    <m/>
    <n v="0.72"/>
    <m/>
    <m/>
    <m/>
    <m/>
    <m/>
    <m/>
  </r>
  <r>
    <x v="12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3"/>
    <m/>
    <m/>
    <n v="43"/>
    <m/>
    <m/>
    <m/>
    <m/>
    <m/>
    <m/>
    <n v="14"/>
    <n v="70"/>
    <n v="6"/>
    <m/>
    <n v="4"/>
    <m/>
    <m/>
    <m/>
    <m/>
    <m/>
    <m/>
    <m/>
    <m/>
    <m/>
    <n v="0.72"/>
    <n v="8"/>
    <n v="2812.5"/>
    <n v="1"/>
    <n v="6800"/>
    <m/>
    <m/>
  </r>
  <r>
    <x v="14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5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6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7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8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19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20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  <r>
    <x v="21"/>
    <m/>
    <m/>
    <m/>
    <m/>
    <m/>
    <m/>
    <m/>
    <m/>
    <m/>
    <m/>
    <m/>
    <m/>
    <m/>
    <m/>
    <m/>
    <m/>
    <m/>
    <m/>
    <m/>
    <m/>
    <m/>
    <m/>
    <m/>
    <n v="0.72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74E446-09B7-41FB-A684-F48ACAD1D404}" name="Tabela dinâmica1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:X24" firstHeaderRow="0" firstDataRow="1" firstDataCol="1"/>
  <pivotFields count="31"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Soma de Bioclean Detergente Ácido" fld="1" baseField="0" baseItem="0"/>
    <dataField name="Soma de Detergente Ecoline" fld="2" baseField="0" baseItem="0"/>
    <dataField name="Soma de Silicone p/ Vedação 591 ML - DC 791" fld="3" baseField="0" baseItem="0"/>
    <dataField name="Contagem de Silicone Estrutural DV 995 591 ML" fld="4" subtotal="count" baseField="0" baseItem="0"/>
    <dataField name="Contagem de Detergente Orquimol (Desengraxante)" fld="5" subtotal="count" baseField="0" baseItem="0"/>
    <dataField name="Soma de Degreaser (Desengraxante e desincrustante)" fld="6" baseField="0" baseItem="0"/>
    <dataField name="Contagem de Renox 100" fld="7" subtotal="count" baseField="0" baseItem="0"/>
    <dataField name="Contagem de Homy LC (Limpa concreto)" fld="8" subtotal="count" baseField="0" baseItem="0"/>
    <dataField name="Contagem de Detergente Power Clean III" fld="9" subtotal="count" baseField="0" baseItem="0"/>
    <dataField name="Soma de Fita Crepe 24x50" fld="10" baseField="0" baseItem="0"/>
    <dataField name="Soma de Panos de Limpeza (Brancos e Xadrez)" fld="11" baseField="0" baseItem="0"/>
    <dataField name="Soma de Álcool Isopropílico" fld="12" baseField="0" baseItem="0"/>
    <dataField name="Soma de Borracha p/ rodo" fld="13" baseField="0" baseItem="0"/>
    <dataField name="Soma de Luva" fld="14" baseField="0" baseItem="0"/>
    <dataField name="Contagem de Desp Comerciais" fld="15" subtotal="count" baseField="0" baseItem="0"/>
    <dataField name="Contagem de ART" fld="16" subtotal="count" baseField="0" baseItem="0"/>
    <dataField name="Contagem de Téc de Segurança" fld="17" subtotal="count" baseField="0" baseItem="0"/>
    <dataField name="Contagem de Saco de lixo 100 Litros" fld="18" subtotal="count" baseField="0" baseItem="0"/>
    <dataField name="Contagem de Outros" fld="19" subtotal="count" baseField="0" baseItem="0"/>
    <dataField name="Soma de Placa ACM" fld="21" baseField="0" baseItem="0"/>
    <dataField name="Soma de Tarucel" fld="23" baseField="0" baseItem="0"/>
    <dataField name="Soma de Vidros" fld="25" baseField="0" baseItem="0"/>
    <dataField name="Soma de Içamento" fld="2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4125366-4C22-4007-96AB-880709F75282}" name="Propostas" displayName="Propostas" ref="A1:L26" totalsRowShown="0" headerRowDxfId="53" tableBorderDxfId="52">
  <sortState xmlns:xlrd2="http://schemas.microsoft.com/office/spreadsheetml/2017/richdata2" ref="C2:L26">
    <sortCondition ref="C2:C26"/>
  </sortState>
  <tableColumns count="12">
    <tableColumn id="11" xr3:uid="{6F47AA06-EC36-4899-BA19-621A4FECEA29}" name="Nº" dataDxfId="51"/>
    <tableColumn id="12" xr3:uid="{CB90E332-E05C-4D13-9648-F639AECFAE3E}" name="Referência" dataDxfId="50">
      <calculatedColumnFormula>Propostas[[#This Row],[Situação]]&amp;Propostas[[#This Row],[Mês]]&amp;Propostas[[#This Row],[Ano]]&amp;A2</calculatedColumnFormula>
    </tableColumn>
    <tableColumn id="1" xr3:uid="{20BD8BCC-8420-49E8-A2B6-BC87D2FEB6F6}" name="Prop" dataDxfId="49"/>
    <tableColumn id="2" xr3:uid="{6280348B-8EE5-4CC0-B780-6BC1CE97826D}" name="Cliente" dataDxfId="48"/>
    <tableColumn id="3" xr3:uid="{0475265A-D839-4BA2-9888-741270EEC69B}" name="Descrição" dataDxfId="47"/>
    <tableColumn id="4" xr3:uid="{3E3421D0-754A-42A0-9198-15BE3BB2FF24}" name="Valor" dataDxfId="46"/>
    <tableColumn id="5" xr3:uid="{9B3A6DC7-A5CD-4537-B91E-053C4EAEB473}" name="Situação" dataDxfId="45"/>
    <tableColumn id="9" xr3:uid="{5EACA326-9B0E-4A4B-B98A-1EF0487B9614}" name="Mês" dataDxfId="44"/>
    <tableColumn id="10" xr3:uid="{CC2BFE62-3EDB-4850-A390-06EFE1391E04}" name="Ano" dataDxfId="43"/>
    <tableColumn id="6" xr3:uid="{BE17A048-4B7E-4A86-A7D8-324E7A8EBF18}" name="Ajuda1" dataDxfId="42">
      <calculatedColumnFormula>ROWS($C$2:C2)</calculatedColumnFormula>
    </tableColumn>
    <tableColumn id="7" xr3:uid="{EF5AE88B-4438-46B9-AE85-9DB1C98F11D5}" name="Ajuda2" dataDxfId="41">
      <calculatedColumnFormula>IF(ISNUMBER(SEARCH('Equipe 1'!$C$8,Propostas[[#This Row],[Situação]])),Propostas[[#This Row],[Ajuda1]],"")</calculatedColumnFormula>
    </tableColumn>
    <tableColumn id="8" xr3:uid="{35FE0A2A-509A-461D-BB6D-DBE4F18DEE6A}" name="Ajuda3" dataDxfId="40">
      <calculatedColumnFormula>IFERROR(SMALL(Propostas[Ajuda2],Propostas[[#This Row],[Ajuda1]]),"")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1D4BCF-457F-4B79-AD29-82BF2EFA0F32}" name="Uteis" displayName="Uteis" ref="A2:I875" totalsRowShown="0">
  <autoFilter ref="A2:I875" xr:uid="{D597909B-7824-4481-980C-513355221F4A}"/>
  <tableColumns count="9">
    <tableColumn id="1" xr3:uid="{C2AB576E-3E2B-4669-8B8E-E98D75ABAB8A}" name="Coluna1" dataCellStyle="Normal 2"/>
    <tableColumn id="2" xr3:uid="{4A1C9CEB-33B1-4950-A67C-0191BE958094}" name="Coluna2" dataCellStyle="Normal 2"/>
    <tableColumn id="3" xr3:uid="{25960A16-9061-43B6-838E-6B1C9190E092}" name="Coluna3" dataCellStyle="Normal 2"/>
    <tableColumn id="4" xr3:uid="{E31EDBBC-A05A-4D20-B1B2-5B38C17D4228}" name="Coluna4" dataDxfId="39" dataCellStyle="Normal 2">
      <calculatedColumnFormula>WEEKDAY(Uteis[[#This Row],[Coluna1]],2)</calculatedColumnFormula>
    </tableColumn>
    <tableColumn id="5" xr3:uid="{1C2D37DD-87F3-4EB0-8380-F67A5ACEA9D3}" name="Coluna5" dataDxfId="38" dataCellStyle="Normal 2">
      <calculatedColumnFormula>IF(D3=" "," ",(IF(D3=7,"domingo",IF(D3=6,"sábado",IF(D3=5,"sexta-feira",IF(D3=4,"quinta-feira",IF(D3=3,"quarta-feira",IF(D3=2,"terça-feira","segunda-feira"))))))))</calculatedColumnFormula>
    </tableColumn>
    <tableColumn id="6" xr3:uid="{58CAF6CE-94B1-4DA6-8360-ABA30639B88D}" name="Coluna6" dataCellStyle="Normal 2">
      <calculatedColumnFormula>LEFT(C3,11)</calculatedColumnFormula>
    </tableColumn>
    <tableColumn id="7" xr3:uid="{A34976F1-DAC9-4753-A021-E073014AA919}" name="Coluna7" dataCellStyle="Normal 2">
      <calculatedColumnFormula>RIGHT(F3,6)</calculatedColumnFormula>
    </tableColumn>
    <tableColumn id="8" xr3:uid="{199F29EB-F7DC-4682-901F-A5263BAF8AE7}" name="Coluna8" dataDxfId="37" dataCellStyle="Normal 2">
      <calculatedColumnFormula>TEXT(Uteis[[#This Row],[Coluna1]],"MM-AAAA")</calculatedColumnFormula>
    </tableColumn>
    <tableColumn id="9" xr3:uid="{22FD8A19-5489-4265-BE26-6514D311D6D2}" name="Coluna9" dataDxfId="36" dataCellStyle="Normal 2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713085A-8DAC-4F46-A449-1D1A535A5C4E}" name="Fds" displayName="Fds" ref="A2:F74" totalsRowShown="0" headerRowCellStyle="Normal 2" dataCellStyle="Normal 2">
  <autoFilter ref="A2:F74" xr:uid="{61BB3871-F9B0-42A3-AC76-0B1461E3F48C}"/>
  <tableColumns count="6">
    <tableColumn id="1" xr3:uid="{E765B044-BB38-45C2-BE47-B96505017BAA}" name="Coluna1" dataDxfId="35" dataCellStyle="Normal 2"/>
    <tableColumn id="2" xr3:uid="{BD97C66B-FBD0-451B-8A67-7C6DE60D0121}" name="Coluna2" dataCellStyle="Normal 2"/>
    <tableColumn id="3" xr3:uid="{ECCC3111-6890-4E8A-80CF-2F7365B39878}" name="Coluna3" dataCellStyle="Normal 2"/>
    <tableColumn id="5" xr3:uid="{D82E2636-853A-49DD-969B-736FF4769F4D}" name="Coluna5" dataCellStyle="Normal 2">
      <calculatedColumnFormula>LEFT(C3,11)</calculatedColumnFormula>
    </tableColumn>
    <tableColumn id="6" xr3:uid="{D85888F6-9956-4F78-A1CE-6CC184898D20}" name="Coluna6" dataCellStyle="Normal 2">
      <calculatedColumnFormula>RIGHT(D3,6)</calculatedColumnFormula>
    </tableColumn>
    <tableColumn id="7" xr3:uid="{285C1BEC-9659-4A73-9FBC-265675F6DA2F}" name="Coluna7" dataDxfId="34" dataCellStyle="Normal 2">
      <calculatedColumnFormula>TEXT(Fds[[#This Row],[Coluna1]],"MM-AAAA")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5917066-5779-432B-9BB9-D347E246DD8D}" name="Insumos" displayName="Insumos" ref="A1:AF32" totalsRowShown="0" headerRowDxfId="33" tableBorderDxfId="32">
  <autoFilter ref="A1:AF32" xr:uid="{76595318-FB22-4B69-9BD9-1F9720E77C46}"/>
  <tableColumns count="32">
    <tableColumn id="1" xr3:uid="{E3736570-CC6A-4EDD-8DF3-B0AC7BE566D6}" name="Prop" dataDxfId="31"/>
    <tableColumn id="2" xr3:uid="{6562CF58-6C18-4794-9D39-FB8489DFC6E1}" name="Bioclean Detergente Ácido" dataDxfId="30"/>
    <tableColumn id="3" xr3:uid="{64F0BFB9-7188-444F-894B-1B9CF51B3D88}" name="Detergente Ecoline" dataDxfId="29"/>
    <tableColumn id="4" xr3:uid="{EFB309F8-156F-42E8-B706-35B478AF1646}" name="Silicone p/ Vedação 591 ML - DC 791" dataDxfId="28"/>
    <tableColumn id="5" xr3:uid="{6B1EF50D-D7AF-4C8E-8AD3-5281C967545A}" name="Silicone Estrutural DV 995 591 ML" dataDxfId="27"/>
    <tableColumn id="6" xr3:uid="{854B23B9-985A-48DC-9DB4-00E87FC78596}" name="Detergente Orquimol (Desengraxante)" dataDxfId="26"/>
    <tableColumn id="7" xr3:uid="{B2048EB8-6BAB-4277-8D64-63AD19509B18}" name="Degreaser (Desengraxante e desincrustante)" dataDxfId="25"/>
    <tableColumn id="8" xr3:uid="{7A6D347D-6F7B-4225-A52F-F60D9417D366}" name="Renox 100" dataDxfId="24"/>
    <tableColumn id="9" xr3:uid="{FE21AA84-80B8-4BC2-913C-4328A9FE5928}" name="Homy LC (Limpa concreto)" dataDxfId="23"/>
    <tableColumn id="10" xr3:uid="{5A168B4C-BF42-4CD3-9EB8-C051733D1193}" name="Detergente Power Clean III" dataDxfId="22"/>
    <tableColumn id="11" xr3:uid="{4739E8E9-E008-4D22-A460-18C32E21D4FF}" name="Fita Crepe 24x50" dataDxfId="21"/>
    <tableColumn id="12" xr3:uid="{D4BB97D6-F810-456B-B5CC-4B6E4EFAF0FF}" name="Panos de Limpeza (Brancos e Xadrez)" dataDxfId="20"/>
    <tableColumn id="13" xr3:uid="{1ECFA4A3-9F4A-48F2-AA2E-CA1BFBCE6140}" name="Álcool Isopropílico" dataDxfId="19"/>
    <tableColumn id="14" xr3:uid="{31823D5C-08AF-43BA-9BBA-FD9048607EC0}" name="Borracha p/ rodo" dataDxfId="18"/>
    <tableColumn id="15" xr3:uid="{554D169E-FD1B-463D-9851-6A69C4E87881}" name="Luva" dataDxfId="17"/>
    <tableColumn id="16" xr3:uid="{18A0F06D-2A0D-4DBD-AD09-1C4E293844C9}" name="Desp Comerciais" dataDxfId="16"/>
    <tableColumn id="17" xr3:uid="{9BEC4ADB-F736-4F25-BE07-91E27EC3F86D}" name="ART" dataDxfId="15"/>
    <tableColumn id="18" xr3:uid="{E2ABB190-E813-4B61-9D11-0316DF8D7AEB}" name="Téc de Segurança" dataDxfId="14"/>
    <tableColumn id="19" xr3:uid="{65079EB0-2B41-4AF4-AECA-BFB4F20B41BE}" name="Saco de lixo 100 Litros" dataDxfId="13"/>
    <tableColumn id="20" xr3:uid="{106D3DE4-04F7-4B21-8EDC-FFEC7FF3B3C1}" name="Outros" dataDxfId="12"/>
    <tableColumn id="21" xr3:uid="{3A770E12-1FB9-4EB1-85BA-AE2274E13142}" name="PU" dataDxfId="11"/>
    <tableColumn id="22" xr3:uid="{D829141C-AA0B-497D-83A6-C5A68BD4834F}" name="Placa ACM" dataDxfId="10"/>
    <tableColumn id="23" xr3:uid="{FEFFAFD0-E550-4DB0-8881-1496CF7F5F93}" name="PU2" dataDxfId="9"/>
    <tableColumn id="24" xr3:uid="{2B3409B3-A7A1-4DF5-B8D4-A14A52E209F6}" name="Tarucel" dataDxfId="8"/>
    <tableColumn id="25" xr3:uid="{E5FA9A25-6F92-469D-A952-DFECB1EC21FB}" name="PU3" dataDxfId="7"/>
    <tableColumn id="26" xr3:uid="{3060533B-9BE0-49C9-9524-41C6214CEE85}" name="Vidros" dataDxfId="6"/>
    <tableColumn id="27" xr3:uid="{30D2FB55-16A4-454B-B222-55D3CD5054F5}" name="PU4" dataDxfId="5"/>
    <tableColumn id="28" xr3:uid="{07041E1E-3E44-4FC4-B966-651D8C7A98AF}" name="Içamento" dataDxfId="4"/>
    <tableColumn id="29" xr3:uid="{F2C6EA2C-0C5E-49F0-BA4C-DA72764135FC}" name="PU5" dataDxfId="3"/>
    <tableColumn id="31" xr3:uid="{0F2FC91C-6D41-4F7B-B056-6FCEC441FD2D}" name="Locação de equipamentos" dataDxfId="2" dataCellStyle="Moeda"/>
    <tableColumn id="30" xr3:uid="{EB3C9B13-7805-46C4-B3B8-B60EADFA86A1}" name="PU6" dataDxfId="1" dataCellStyle="Moeda"/>
    <tableColumn id="32" xr3:uid="{7A8A0B70-DB18-49B1-8756-8137DC5FF624}" name="Faturamento Direto" dataDxfId="0" dataCellStyle="Mo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ctr"/>
      <a:lstStyle>
        <a:defPPr marL="0" indent="0" algn="l">
          <a:defRPr sz="1400" b="0" i="0" u="none" strike="noStrike">
            <a:solidFill>
              <a:srgbClr val="000000"/>
            </a:solidFill>
            <a:latin typeface="Arial"/>
            <a:ea typeface="+mn-ea"/>
            <a:cs typeface="Arial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E5940-C8F9-46B5-97E2-F8B1CC76D2F2}">
  <sheetPr>
    <tabColor rgb="FFC00000"/>
  </sheetPr>
  <dimension ref="A1:U43"/>
  <sheetViews>
    <sheetView showGridLines="0" tabSelected="1" zoomScale="85" zoomScaleNormal="85" workbookViewId="0">
      <selection activeCell="D2" sqref="D2"/>
    </sheetView>
  </sheetViews>
  <sheetFormatPr defaultRowHeight="12.75" x14ac:dyDescent="0.2"/>
  <cols>
    <col min="1" max="1" width="8.28515625" style="3" customWidth="1"/>
    <col min="2" max="2" width="15.7109375" style="3" customWidth="1"/>
    <col min="3" max="3" width="16.7109375" customWidth="1"/>
    <col min="4" max="4" width="16.5703125" customWidth="1"/>
    <col min="5" max="18" width="15.7109375" customWidth="1"/>
  </cols>
  <sheetData>
    <row r="1" spans="1:21" ht="26.25" customHeight="1" x14ac:dyDescent="0.2">
      <c r="A1" s="226"/>
      <c r="B1" s="238" t="s">
        <v>292</v>
      </c>
      <c r="C1" s="238" t="s">
        <v>291</v>
      </c>
      <c r="D1" s="238" t="s">
        <v>290</v>
      </c>
      <c r="E1" s="243" t="s">
        <v>289</v>
      </c>
      <c r="F1" s="243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</row>
    <row r="2" spans="1:21" ht="35.25" customHeight="1" x14ac:dyDescent="0.2">
      <c r="A2" s="226"/>
      <c r="B2" s="236">
        <v>2021</v>
      </c>
      <c r="C2" s="237" t="s">
        <v>272</v>
      </c>
      <c r="D2" s="237" t="s">
        <v>193</v>
      </c>
      <c r="E2" s="244"/>
      <c r="F2" s="244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</row>
    <row r="3" spans="1:21" ht="18.75" customHeight="1" x14ac:dyDescent="0.2">
      <c r="A3" s="226"/>
      <c r="B3" s="226"/>
      <c r="C3" s="227"/>
      <c r="D3" s="227"/>
      <c r="E3" s="227"/>
      <c r="F3" s="228"/>
      <c r="G3" s="229"/>
      <c r="H3" s="229"/>
      <c r="I3" s="229"/>
      <c r="J3" s="228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</row>
    <row r="4" spans="1:21" x14ac:dyDescent="0.2">
      <c r="A4" s="226"/>
      <c r="B4" s="226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</row>
    <row r="5" spans="1:21" ht="20.25" customHeight="1" x14ac:dyDescent="0.2">
      <c r="A5" s="226"/>
      <c r="B5" s="226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</row>
    <row r="6" spans="1:21" x14ac:dyDescent="0.2">
      <c r="A6" s="226"/>
      <c r="B6" s="226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</row>
    <row r="7" spans="1:21" x14ac:dyDescent="0.2">
      <c r="A7" s="226"/>
      <c r="B7" s="226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</row>
    <row r="8" spans="1:21" x14ac:dyDescent="0.2">
      <c r="A8" s="226"/>
      <c r="B8" s="226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</row>
    <row r="9" spans="1:21" x14ac:dyDescent="0.2">
      <c r="A9" s="226"/>
      <c r="B9" s="226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</row>
    <row r="10" spans="1:21" x14ac:dyDescent="0.2">
      <c r="A10" s="226"/>
      <c r="B10" s="226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</row>
    <row r="11" spans="1:21" x14ac:dyDescent="0.2">
      <c r="A11" s="226"/>
      <c r="B11" s="226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</row>
    <row r="12" spans="1:21" x14ac:dyDescent="0.2">
      <c r="A12" s="226"/>
      <c r="B12" s="226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</row>
    <row r="13" spans="1:21" x14ac:dyDescent="0.2">
      <c r="A13" s="226"/>
      <c r="B13" s="226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</row>
    <row r="14" spans="1:21" x14ac:dyDescent="0.2">
      <c r="A14" s="226"/>
      <c r="B14" s="226"/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</row>
    <row r="15" spans="1:21" x14ac:dyDescent="0.2">
      <c r="A15" s="226"/>
      <c r="B15" s="226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</row>
    <row r="16" spans="1:21" x14ac:dyDescent="0.2">
      <c r="A16" s="226"/>
      <c r="B16" s="226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</row>
    <row r="17" spans="1:21" x14ac:dyDescent="0.2">
      <c r="A17" s="226"/>
      <c r="B17" s="226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</row>
    <row r="18" spans="1:21" x14ac:dyDescent="0.2">
      <c r="A18" s="226"/>
      <c r="B18" s="226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</row>
    <row r="19" spans="1:21" x14ac:dyDescent="0.2">
      <c r="A19" s="226"/>
      <c r="B19" s="226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</row>
    <row r="20" spans="1:21" x14ac:dyDescent="0.2">
      <c r="A20" s="226"/>
      <c r="B20" s="226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</row>
    <row r="21" spans="1:21" x14ac:dyDescent="0.2">
      <c r="A21" s="226"/>
      <c r="B21" s="226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</row>
    <row r="22" spans="1:21" x14ac:dyDescent="0.2">
      <c r="A22" s="226"/>
      <c r="B22" s="226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</row>
    <row r="23" spans="1:21" x14ac:dyDescent="0.2">
      <c r="A23" s="226"/>
      <c r="B23" s="226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</row>
    <row r="24" spans="1:21" x14ac:dyDescent="0.2">
      <c r="A24" s="226"/>
      <c r="B24" s="226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</row>
    <row r="25" spans="1:21" x14ac:dyDescent="0.2">
      <c r="A25" s="226"/>
      <c r="B25" s="226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</row>
    <row r="26" spans="1:21" x14ac:dyDescent="0.2">
      <c r="A26" s="226"/>
      <c r="B26" s="226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</row>
    <row r="27" spans="1:21" x14ac:dyDescent="0.2">
      <c r="A27" s="226"/>
      <c r="B27" s="226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</row>
    <row r="28" spans="1:21" x14ac:dyDescent="0.2">
      <c r="A28" s="226"/>
      <c r="B28" s="226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</row>
    <row r="29" spans="1:21" x14ac:dyDescent="0.2">
      <c r="A29" s="226"/>
      <c r="B29" s="226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</row>
    <row r="30" spans="1:21" x14ac:dyDescent="0.2">
      <c r="A30" s="226"/>
      <c r="B30" s="226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</row>
    <row r="31" spans="1:21" x14ac:dyDescent="0.2">
      <c r="A31" s="226"/>
      <c r="B31" s="226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</row>
    <row r="32" spans="1:21" x14ac:dyDescent="0.2">
      <c r="A32" s="226"/>
      <c r="B32" s="226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</row>
    <row r="33" spans="1:21" x14ac:dyDescent="0.2">
      <c r="A33" s="226"/>
      <c r="B33" s="226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</row>
    <row r="34" spans="1:21" x14ac:dyDescent="0.2">
      <c r="A34" s="226"/>
      <c r="B34" s="226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</row>
    <row r="35" spans="1:21" x14ac:dyDescent="0.2">
      <c r="A35" s="226"/>
      <c r="B35" s="226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</row>
    <row r="36" spans="1:21" x14ac:dyDescent="0.2">
      <c r="A36" s="226"/>
      <c r="B36" s="226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</row>
    <row r="37" spans="1:21" x14ac:dyDescent="0.2">
      <c r="A37" s="226"/>
      <c r="B37" s="226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</row>
    <row r="38" spans="1:21" x14ac:dyDescent="0.2">
      <c r="A38" s="226"/>
      <c r="B38" s="226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</row>
    <row r="39" spans="1:21" x14ac:dyDescent="0.2">
      <c r="A39" s="226"/>
      <c r="B39" s="226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</row>
    <row r="40" spans="1:21" x14ac:dyDescent="0.2">
      <c r="A40" s="226"/>
      <c r="B40" s="226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</row>
    <row r="41" spans="1:21" x14ac:dyDescent="0.2">
      <c r="A41" s="226"/>
      <c r="B41" s="226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</row>
    <row r="42" spans="1:21" x14ac:dyDescent="0.2">
      <c r="A42" s="226"/>
      <c r="B42" s="226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</row>
    <row r="43" spans="1:21" x14ac:dyDescent="0.2">
      <c r="A43" s="226"/>
      <c r="B43" s="226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</row>
  </sheetData>
  <sheetProtection sort="0" autoFilter="0"/>
  <protectedRanges>
    <protectedRange sqref="B2:F2" name="Filtro"/>
  </protectedRanges>
  <mergeCells count="2">
    <mergeCell ref="E1:F1"/>
    <mergeCell ref="E2:F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441C03C-A4AD-4FDB-8689-2F390C13D76F}">
          <x14:formula1>
            <xm:f>BaseAnoMesSituação!$B$1:$B$6</xm:f>
          </x14:formula1>
          <xm:sqref>B2</xm:sqref>
        </x14:dataValidation>
        <x14:dataValidation type="list" allowBlank="1" showInputMessage="1" showErrorMessage="1" xr:uid="{75E880C3-721E-47C4-8216-9C37287FB602}">
          <x14:formula1>
            <xm:f>BaseAnoMesSituação!$A$1:$A$12</xm:f>
          </x14:formula1>
          <xm:sqref>C2</xm:sqref>
        </x14:dataValidation>
        <x14:dataValidation type="list" allowBlank="1" showInputMessage="1" showErrorMessage="1" xr:uid="{B8C67793-29E5-433C-96E2-D854C1B57108}">
          <x14:formula1>
            <xm:f>BaseAnoMesSituação!$D$1:$D$2</xm:f>
          </x14:formula1>
          <xm:sqref>D2</xm:sqref>
        </x14:dataValidation>
        <x14:dataValidation type="list" allowBlank="1" showInputMessage="1" showErrorMessage="1" xr:uid="{338247F7-D076-4FDD-AF42-6902430E54BF}">
          <x14:formula1>
            <xm:f>BasePropostasFiltro!$F$5:$F$538</xm:f>
          </x14:formula1>
          <xm:sqref>E2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C19BA-3DDD-43DE-A908-FA6D8CB513C0}">
  <sheetPr>
    <tabColor theme="4" tint="0.59999389629810485"/>
  </sheetPr>
  <dimension ref="A1:D17"/>
  <sheetViews>
    <sheetView workbookViewId="0">
      <selection activeCell="B2" sqref="B2"/>
    </sheetView>
  </sheetViews>
  <sheetFormatPr defaultRowHeight="12.75" x14ac:dyDescent="0.2"/>
  <cols>
    <col min="1" max="1" width="11.7109375" bestFit="1" customWidth="1"/>
  </cols>
  <sheetData>
    <row r="1" spans="1:4" x14ac:dyDescent="0.2">
      <c r="A1" s="189" t="s">
        <v>270</v>
      </c>
      <c r="B1" s="209">
        <v>2021</v>
      </c>
      <c r="D1" s="187" t="s">
        <v>207</v>
      </c>
    </row>
    <row r="2" spans="1:4" x14ac:dyDescent="0.2">
      <c r="A2" s="189" t="s">
        <v>271</v>
      </c>
      <c r="B2" s="209">
        <v>2022</v>
      </c>
      <c r="D2" s="187" t="s">
        <v>193</v>
      </c>
    </row>
    <row r="3" spans="1:4" x14ac:dyDescent="0.2">
      <c r="A3" s="189" t="s">
        <v>272</v>
      </c>
      <c r="B3" s="209">
        <v>2023</v>
      </c>
    </row>
    <row r="4" spans="1:4" x14ac:dyDescent="0.2">
      <c r="A4" s="189" t="s">
        <v>273</v>
      </c>
      <c r="B4" s="209">
        <v>2024</v>
      </c>
    </row>
    <row r="5" spans="1:4" x14ac:dyDescent="0.2">
      <c r="A5" s="189" t="s">
        <v>274</v>
      </c>
      <c r="B5" s="209">
        <v>2025</v>
      </c>
    </row>
    <row r="6" spans="1:4" x14ac:dyDescent="0.2">
      <c r="A6" s="189" t="s">
        <v>275</v>
      </c>
      <c r="B6" s="209">
        <v>2026</v>
      </c>
    </row>
    <row r="7" spans="1:4" x14ac:dyDescent="0.2">
      <c r="A7" s="189" t="s">
        <v>276</v>
      </c>
    </row>
    <row r="8" spans="1:4" x14ac:dyDescent="0.2">
      <c r="A8" s="189" t="s">
        <v>277</v>
      </c>
    </row>
    <row r="9" spans="1:4" x14ac:dyDescent="0.2">
      <c r="A9" s="189" t="s">
        <v>278</v>
      </c>
    </row>
    <row r="10" spans="1:4" x14ac:dyDescent="0.2">
      <c r="A10" s="189" t="s">
        <v>279</v>
      </c>
    </row>
    <row r="11" spans="1:4" x14ac:dyDescent="0.2">
      <c r="A11" s="189" t="s">
        <v>280</v>
      </c>
    </row>
    <row r="12" spans="1:4" x14ac:dyDescent="0.2">
      <c r="A12" s="189" t="s">
        <v>281</v>
      </c>
    </row>
    <row r="13" spans="1:4" x14ac:dyDescent="0.2">
      <c r="A13" s="186"/>
    </row>
    <row r="14" spans="1:4" x14ac:dyDescent="0.2">
      <c r="A14" s="186"/>
    </row>
    <row r="15" spans="1:4" x14ac:dyDescent="0.2">
      <c r="A15" s="186"/>
    </row>
    <row r="16" spans="1:4" x14ac:dyDescent="0.2">
      <c r="A16" s="186"/>
    </row>
    <row r="17" spans="1:1" x14ac:dyDescent="0.2">
      <c r="A17" s="186"/>
    </row>
  </sheetData>
  <phoneticPr fontId="16" type="noConversion"/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00000"/>
  </sheetPr>
  <dimension ref="B1:N13"/>
  <sheetViews>
    <sheetView showGridLines="0" workbookViewId="0">
      <selection activeCell="D23" sqref="D23"/>
    </sheetView>
  </sheetViews>
  <sheetFormatPr defaultRowHeight="12.75" x14ac:dyDescent="0.2"/>
  <cols>
    <col min="1" max="1" width="4.5703125" customWidth="1"/>
    <col min="2" max="2" width="43.85546875" bestFit="1" customWidth="1"/>
    <col min="3" max="3" width="12.140625" bestFit="1" customWidth="1"/>
    <col min="4" max="4" width="11.42578125" style="3" bestFit="1" customWidth="1"/>
    <col min="5" max="5" width="25.140625" style="3" bestFit="1" customWidth="1"/>
    <col min="6" max="6" width="17" style="3" bestFit="1" customWidth="1"/>
    <col min="11" max="11" width="35.7109375" bestFit="1" customWidth="1"/>
    <col min="12" max="12" width="4.42578125" bestFit="1" customWidth="1"/>
    <col min="13" max="13" width="9.28515625" bestFit="1" customWidth="1"/>
  </cols>
  <sheetData>
    <row r="1" spans="2:14" ht="18.75" customHeight="1" thickBot="1" x14ac:dyDescent="0.25">
      <c r="B1" s="83" t="s">
        <v>98</v>
      </c>
      <c r="C1" s="84"/>
      <c r="D1" s="85"/>
      <c r="J1" s="87"/>
      <c r="K1" s="89"/>
      <c r="L1" s="89"/>
      <c r="M1" s="89"/>
      <c r="N1" s="87"/>
    </row>
    <row r="2" spans="2:14" ht="13.5" thickBot="1" x14ac:dyDescent="0.25"/>
    <row r="3" spans="2:14" ht="20.25" customHeight="1" thickBot="1" x14ac:dyDescent="0.25">
      <c r="B3" s="145" t="s">
        <v>84</v>
      </c>
      <c r="C3" s="277" t="str">
        <f>IFERROR(LOOKUP('Equipe 1'!C8,'Base Propostas'!C2:C26,'Base Propostas'!F2:F26),"")</f>
        <v/>
      </c>
      <c r="D3" s="278"/>
    </row>
    <row r="4" spans="2:14" ht="13.5" thickBot="1" x14ac:dyDescent="0.25">
      <c r="D4"/>
    </row>
    <row r="5" spans="2:14" ht="16.5" thickBot="1" x14ac:dyDescent="0.25">
      <c r="B5" s="279" t="s">
        <v>85</v>
      </c>
      <c r="C5" s="280"/>
      <c r="D5" s="281"/>
    </row>
    <row r="6" spans="2:14" x14ac:dyDescent="0.2">
      <c r="B6" s="141" t="s">
        <v>86</v>
      </c>
      <c r="C6" s="282" t="str">
        <f>IFERROR(C3*21%,"")</f>
        <v/>
      </c>
      <c r="D6" s="283"/>
    </row>
    <row r="7" spans="2:14" x14ac:dyDescent="0.2">
      <c r="B7" s="142" t="s">
        <v>91</v>
      </c>
      <c r="C7" s="284">
        <f>'Insumos 1'!F49</f>
        <v>0</v>
      </c>
      <c r="D7" s="285"/>
    </row>
    <row r="8" spans="2:14" x14ac:dyDescent="0.2">
      <c r="B8" s="142" t="s">
        <v>87</v>
      </c>
      <c r="C8" s="284">
        <f>'Equipe 1'!L44</f>
        <v>0</v>
      </c>
      <c r="D8" s="285"/>
    </row>
    <row r="9" spans="2:14" ht="13.5" thickBot="1" x14ac:dyDescent="0.25">
      <c r="B9" s="143" t="s">
        <v>88</v>
      </c>
      <c r="C9" s="271">
        <f>COUNT('Equipe 1'!I18:I43)*('Insumos 1'!$B$4/22*'Equipe 1'!$E$44)+COUNT('Equipe 1'!I18:I43)*('Insumos 1'!$B$4/22*'Equipe 1'!$F$44)+COUNT('Equipe 1'!J18:J43)*('Insumos 1'!$C$4/22*'Equipe 1'!$G$44)+COUNT('Equipe 1'!J18:J43)*('Insumos 1'!$C$4/22*'Equipe 1'!$H$44)</f>
        <v>0</v>
      </c>
      <c r="D9" s="272"/>
    </row>
    <row r="10" spans="2:14" ht="16.5" thickBot="1" x14ac:dyDescent="0.25">
      <c r="B10" s="144" t="s">
        <v>89</v>
      </c>
      <c r="C10" s="273">
        <f>SUM(C6:D9)</f>
        <v>0</v>
      </c>
      <c r="D10" s="274"/>
    </row>
    <row r="11" spans="2:14" ht="13.5" thickBot="1" x14ac:dyDescent="0.25"/>
    <row r="12" spans="2:14" ht="16.5" thickBot="1" x14ac:dyDescent="0.25">
      <c r="B12" s="146" t="s">
        <v>90</v>
      </c>
      <c r="C12" s="275" t="str">
        <f>IFERROR(C3-C10,"")</f>
        <v/>
      </c>
      <c r="D12" s="276"/>
    </row>
    <row r="13" spans="2:14" ht="16.5" thickBot="1" x14ac:dyDescent="0.25">
      <c r="B13" s="149" t="s">
        <v>95</v>
      </c>
      <c r="C13" s="269" t="str">
        <f>IFERROR(C12/C3,"")</f>
        <v/>
      </c>
      <c r="D13" s="270"/>
    </row>
  </sheetData>
  <mergeCells count="9">
    <mergeCell ref="C13:D13"/>
    <mergeCell ref="C9:D9"/>
    <mergeCell ref="C10:D10"/>
    <mergeCell ref="C12:D12"/>
    <mergeCell ref="C3:D3"/>
    <mergeCell ref="B5:D5"/>
    <mergeCell ref="C6:D6"/>
    <mergeCell ref="C7:D7"/>
    <mergeCell ref="C8:D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0AB67-87CE-4DC2-9200-673B93EDDDE2}">
  <dimension ref="A1:A2"/>
  <sheetViews>
    <sheetView workbookViewId="0">
      <selection activeCell="A3" sqref="A3"/>
    </sheetView>
  </sheetViews>
  <sheetFormatPr defaultRowHeight="12.75" x14ac:dyDescent="0.2"/>
  <sheetData>
    <row r="1" spans="1:1" x14ac:dyDescent="0.2">
      <c r="A1" t="s">
        <v>207</v>
      </c>
    </row>
    <row r="2" spans="1:1" x14ac:dyDescent="0.2">
      <c r="A2" t="s">
        <v>193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R51"/>
  <sheetViews>
    <sheetView showGridLines="0" zoomScale="90" zoomScaleNormal="90" workbookViewId="0">
      <selection activeCell="B1" sqref="B1"/>
    </sheetView>
  </sheetViews>
  <sheetFormatPr defaultRowHeight="12.75" x14ac:dyDescent="0.2"/>
  <cols>
    <col min="1" max="1" width="3.5703125" customWidth="1"/>
    <col min="2" max="2" width="34" bestFit="1" customWidth="1"/>
    <col min="3" max="3" width="26.28515625" style="3" customWidth="1"/>
    <col min="4" max="4" width="10.28515625" style="3" bestFit="1" customWidth="1"/>
    <col min="5" max="6" width="9.140625" style="3"/>
    <col min="7" max="7" width="10.28515625" style="3" customWidth="1"/>
    <col min="8" max="8" width="13.5703125" style="3" customWidth="1"/>
    <col min="9" max="10" width="13.5703125" style="3" hidden="1" customWidth="1"/>
    <col min="11" max="11" width="14.85546875" style="3" customWidth="1"/>
    <col min="12" max="12" width="13" style="3" customWidth="1"/>
    <col min="13" max="13" width="21.5703125" customWidth="1"/>
    <col min="14" max="14" width="21.140625" style="3" customWidth="1"/>
    <col min="15" max="15" width="10" bestFit="1" customWidth="1"/>
  </cols>
  <sheetData>
    <row r="1" spans="1:18" ht="33.75" customHeight="1" x14ac:dyDescent="0.2">
      <c r="B1" s="241" t="s">
        <v>344</v>
      </c>
      <c r="C1" s="240" t="s">
        <v>343</v>
      </c>
      <c r="D1" s="239"/>
    </row>
    <row r="2" spans="1:18" ht="16.5" hidden="1" thickBot="1" x14ac:dyDescent="0.3">
      <c r="A2" s="208" t="s">
        <v>292</v>
      </c>
      <c r="C2" s="210">
        <f>'Resultado Final'!$B$2</f>
        <v>2021</v>
      </c>
      <c r="D2" s="194"/>
      <c r="E2" s="170"/>
      <c r="F2" s="170"/>
      <c r="H2" s="254" t="s">
        <v>60</v>
      </c>
      <c r="I2" s="255"/>
      <c r="J2" s="255"/>
      <c r="K2" s="255"/>
      <c r="L2" s="71"/>
      <c r="M2" s="71"/>
      <c r="N2" s="67"/>
      <c r="P2" s="80"/>
    </row>
    <row r="3" spans="1:18" ht="13.5" hidden="1" thickBot="1" x14ac:dyDescent="0.25">
      <c r="A3" s="4"/>
      <c r="C3" s="6"/>
      <c r="D3" s="170"/>
      <c r="E3" s="170"/>
      <c r="F3" s="170"/>
      <c r="H3" s="256" t="s">
        <v>39</v>
      </c>
      <c r="I3" s="257"/>
      <c r="J3" s="257"/>
      <c r="K3" s="258"/>
      <c r="L3" s="65">
        <v>0.3</v>
      </c>
      <c r="M3" s="20" t="s">
        <v>11</v>
      </c>
      <c r="N3" s="69">
        <v>158.07</v>
      </c>
      <c r="P3" s="80"/>
    </row>
    <row r="4" spans="1:18" ht="16.5" hidden="1" thickBot="1" x14ac:dyDescent="0.3">
      <c r="A4" s="208" t="s">
        <v>291</v>
      </c>
      <c r="C4" s="205" t="str">
        <f>'Resultado Final'!$C$2</f>
        <v>Março</v>
      </c>
      <c r="D4" s="194"/>
      <c r="E4" s="170"/>
      <c r="F4" s="170"/>
      <c r="G4" s="170"/>
      <c r="H4" s="259" t="s">
        <v>41</v>
      </c>
      <c r="I4" s="260"/>
      <c r="J4" s="260"/>
      <c r="K4" s="261"/>
      <c r="L4" s="66">
        <v>0.37140000000000001</v>
      </c>
      <c r="M4" s="22" t="s">
        <v>10</v>
      </c>
      <c r="N4" s="70">
        <v>150</v>
      </c>
      <c r="P4" s="80"/>
    </row>
    <row r="5" spans="1:18" ht="13.5" hidden="1" thickBot="1" x14ac:dyDescent="0.25">
      <c r="E5" s="5"/>
      <c r="G5" s="68"/>
      <c r="H5" s="259" t="s">
        <v>40</v>
      </c>
      <c r="I5" s="260"/>
      <c r="J5" s="260"/>
      <c r="K5" s="260"/>
      <c r="L5" s="21">
        <v>0.5</v>
      </c>
      <c r="M5" s="22" t="s">
        <v>9</v>
      </c>
      <c r="N5" s="70">
        <v>365.42</v>
      </c>
      <c r="P5" s="80"/>
    </row>
    <row r="6" spans="1:18" ht="16.5" hidden="1" thickBot="1" x14ac:dyDescent="0.3">
      <c r="A6" s="208" t="s">
        <v>290</v>
      </c>
      <c r="C6" s="206" t="str">
        <f>'Resultado Final'!$D$2</f>
        <v>Encerrada</v>
      </c>
      <c r="D6" s="194"/>
      <c r="E6" s="170"/>
      <c r="F6" s="170"/>
      <c r="G6" s="68"/>
      <c r="H6" s="259" t="s">
        <v>43</v>
      </c>
      <c r="I6" s="260"/>
      <c r="J6" s="260"/>
      <c r="K6" s="261"/>
      <c r="L6" s="21">
        <v>1</v>
      </c>
      <c r="M6" s="22" t="s">
        <v>13</v>
      </c>
      <c r="N6" s="70">
        <v>336.6</v>
      </c>
      <c r="P6" s="80"/>
    </row>
    <row r="7" spans="1:18" ht="13.5" hidden="1" thickBot="1" x14ac:dyDescent="0.25">
      <c r="G7" s="68"/>
      <c r="H7" s="259" t="s">
        <v>14</v>
      </c>
      <c r="I7" s="260"/>
      <c r="J7" s="260"/>
      <c r="K7" s="260"/>
      <c r="L7" s="21">
        <v>0.85</v>
      </c>
      <c r="M7" s="22" t="s">
        <v>12</v>
      </c>
      <c r="N7" s="70">
        <v>23</v>
      </c>
      <c r="P7" s="117"/>
    </row>
    <row r="8" spans="1:18" ht="16.5" hidden="1" thickBot="1" x14ac:dyDescent="0.3">
      <c r="A8" s="208" t="s">
        <v>289</v>
      </c>
      <c r="C8" s="207">
        <f>'Resultado Final'!E2</f>
        <v>0</v>
      </c>
      <c r="D8" s="262" t="s">
        <v>342</v>
      </c>
      <c r="E8" s="262"/>
      <c r="F8" s="262"/>
      <c r="H8" s="245" t="s">
        <v>47</v>
      </c>
      <c r="I8" s="246"/>
      <c r="J8" s="246"/>
      <c r="K8" s="247"/>
      <c r="L8" s="90">
        <v>0.6</v>
      </c>
      <c r="M8" s="96" t="s">
        <v>49</v>
      </c>
      <c r="N8" s="98">
        <v>975</v>
      </c>
      <c r="O8" s="97"/>
      <c r="P8" s="117"/>
    </row>
    <row r="9" spans="1:18" ht="13.5" hidden="1" thickBot="1" x14ac:dyDescent="0.25">
      <c r="A9" s="4"/>
      <c r="C9" s="195"/>
      <c r="D9" s="196"/>
      <c r="E9" s="86"/>
      <c r="F9" s="86"/>
      <c r="H9" s="248" t="s">
        <v>59</v>
      </c>
      <c r="I9" s="249"/>
      <c r="J9" s="249"/>
      <c r="K9" s="249"/>
      <c r="L9" s="121"/>
      <c r="M9" s="121"/>
      <c r="N9" s="122"/>
      <c r="O9" s="23"/>
      <c r="P9" s="117"/>
    </row>
    <row r="10" spans="1:18" ht="16.5" hidden="1" thickBot="1" x14ac:dyDescent="0.3">
      <c r="A10" s="208" t="s">
        <v>288</v>
      </c>
      <c r="C10" s="230" t="e">
        <f>LOOKUP(C8,'Base Propostas'!C2:C26,'Base Propostas'!D2:D26)</f>
        <v>#N/A</v>
      </c>
      <c r="D10" s="231"/>
      <c r="E10" s="231"/>
      <c r="F10" s="232"/>
      <c r="H10" s="134" t="s">
        <v>41</v>
      </c>
      <c r="I10" s="135"/>
      <c r="J10" s="135"/>
      <c r="K10" s="136"/>
      <c r="L10" s="66">
        <v>0.37140000000000001</v>
      </c>
      <c r="M10" s="20" t="s">
        <v>11</v>
      </c>
      <c r="N10" s="69">
        <v>146.41999999999999</v>
      </c>
      <c r="O10" s="23"/>
      <c r="P10" s="117"/>
    </row>
    <row r="11" spans="1:18" ht="13.5" hidden="1" thickBot="1" x14ac:dyDescent="0.25">
      <c r="A11" s="4"/>
      <c r="B11" s="188"/>
      <c r="C11" s="193"/>
      <c r="D11" s="7"/>
      <c r="E11" s="6"/>
      <c r="F11" s="6"/>
      <c r="H11" s="134" t="s">
        <v>40</v>
      </c>
      <c r="I11" s="135"/>
      <c r="J11" s="135"/>
      <c r="K11" s="136"/>
      <c r="L11" s="66">
        <v>0.5</v>
      </c>
      <c r="M11" s="22" t="s">
        <v>10</v>
      </c>
      <c r="N11" s="70">
        <v>150</v>
      </c>
      <c r="O11" s="23"/>
      <c r="P11" s="117"/>
    </row>
    <row r="12" spans="1:18" ht="16.5" hidden="1" thickBot="1" x14ac:dyDescent="0.3">
      <c r="A12" s="208" t="s">
        <v>287</v>
      </c>
      <c r="C12" s="233" t="e">
        <f>LOOKUP(C8,'Base Propostas'!C2:C26,'Base Propostas'!E2:E26)</f>
        <v>#N/A</v>
      </c>
      <c r="D12" s="234"/>
      <c r="E12" s="234"/>
      <c r="F12" s="235"/>
      <c r="G12" s="168"/>
      <c r="H12" s="134" t="s">
        <v>43</v>
      </c>
      <c r="I12" s="135"/>
      <c r="J12" s="135"/>
      <c r="K12" s="136"/>
      <c r="L12" s="66">
        <v>1</v>
      </c>
      <c r="M12" s="22" t="s">
        <v>9</v>
      </c>
      <c r="N12" s="70">
        <v>571.12</v>
      </c>
      <c r="O12" s="23"/>
      <c r="P12" s="117"/>
    </row>
    <row r="13" spans="1:18" ht="13.5" hidden="1" thickBot="1" x14ac:dyDescent="0.25">
      <c r="A13" s="4"/>
      <c r="C13" s="120"/>
      <c r="D13" s="5"/>
      <c r="H13" s="139" t="s">
        <v>14</v>
      </c>
      <c r="I13" s="135"/>
      <c r="J13" s="135"/>
      <c r="K13" s="140"/>
      <c r="L13" s="124">
        <v>0.85</v>
      </c>
      <c r="M13" s="148" t="s">
        <v>12</v>
      </c>
      <c r="N13" s="147">
        <v>45</v>
      </c>
    </row>
    <row r="14" spans="1:18" ht="13.5" hidden="1" thickBot="1" x14ac:dyDescent="0.25">
      <c r="A14" s="4"/>
      <c r="C14" s="120"/>
      <c r="D14" s="5"/>
      <c r="L14" s="125"/>
      <c r="M14" s="99" t="s">
        <v>13</v>
      </c>
      <c r="N14" s="123">
        <v>329.12</v>
      </c>
    </row>
    <row r="15" spans="1:18" ht="13.5" thickBot="1" x14ac:dyDescent="0.25">
      <c r="M15" s="119"/>
      <c r="O15" s="3"/>
      <c r="P15" s="117"/>
      <c r="Q15" s="3"/>
      <c r="R15" s="3"/>
    </row>
    <row r="16" spans="1:18" ht="39" thickBot="1" x14ac:dyDescent="0.25">
      <c r="A16" s="250" t="s">
        <v>0</v>
      </c>
      <c r="B16" s="251"/>
      <c r="C16" s="138" t="s">
        <v>32</v>
      </c>
      <c r="D16" s="12" t="s">
        <v>1</v>
      </c>
      <c r="E16" s="13" t="s">
        <v>3</v>
      </c>
      <c r="F16" s="13" t="s">
        <v>4</v>
      </c>
      <c r="G16" s="12" t="s">
        <v>5</v>
      </c>
      <c r="H16" s="13" t="s">
        <v>6</v>
      </c>
      <c r="I16" s="13" t="s">
        <v>44</v>
      </c>
      <c r="J16" s="13" t="s">
        <v>45</v>
      </c>
      <c r="K16" s="13" t="s">
        <v>8</v>
      </c>
      <c r="L16" s="14" t="s">
        <v>15</v>
      </c>
      <c r="M16" s="3"/>
      <c r="N16" s="72"/>
      <c r="O16" s="3"/>
      <c r="P16" s="117"/>
      <c r="Q16" s="3"/>
      <c r="R16" s="3"/>
    </row>
    <row r="17" spans="1:18" x14ac:dyDescent="0.2">
      <c r="A17" s="75">
        <v>1</v>
      </c>
      <c r="B17" s="100" t="s">
        <v>101</v>
      </c>
      <c r="C17" s="112" t="s">
        <v>33</v>
      </c>
      <c r="D17" s="82">
        <v>1795.8</v>
      </c>
      <c r="E17" s="8">
        <f>COUNTIFS('Tabela Apont Uteis'!$G$3:$G$875,'Equipe 1'!$C$8,'Tabela Apont Uteis'!$B$3:$B$875,'Equipe 1'!B17,'Tabela Apont Uteis'!$E$3:$E$875,"segunda-feira")+COUNTIFS('Tabela Apont Uteis'!$G$3:$G$875,'Equipe 1'!$C$8,'Tabela Apont Uteis'!$B$3:$B$875,'Equipe 1'!B17,'Tabela Apont Uteis'!$E$3:$E$875,"terça-feira")+COUNTIFS('Tabela Apont Uteis'!$G$3:$G$875,'Equipe 1'!$C$8,'Tabela Apont Uteis'!$B$3:$B$875,'Equipe 1'!B17,'Tabela Apont Uteis'!$E$3:$E$875,"quarta-feira")+COUNTIFS('Tabela Apont Uteis'!$G$3:$G$875,'Equipe 1'!$C$8,'Tabela Apont Uteis'!$B$3:$B$875,'Equipe 1'!B17,'Tabela Apont Uteis'!$E$3:$E$875,"quinta-feira")+COUNTIFS('Tabela Apont Uteis'!$G$3:$G$875,'Equipe 1'!$C$8,'Tabela Apont Uteis'!$B$3:$B$875,'Equipe 1'!B17,'Tabela Apont Uteis'!$E$3:$E$875,"sexta-feira")+COUNTIFS('Tabela Apont Uteis'!$G$3:$G$875,'Equipe 1'!$C$8,'Tabela Apont Uteis'!$B$3:$B$875,'Equipe 1'!B17,'Tabela Apont Uteis'!$E$3:$E$875,"sábado")</f>
        <v>0</v>
      </c>
      <c r="F17" s="8"/>
      <c r="G17" s="8"/>
      <c r="H17" s="8">
        <f>COUNTIFS('Tabela Apont Domingo e Feriado'!$E$3:$E$74,'Equipe 1'!$C$8,'Tabela Apont Domingo e Feriado'!$B$3:$B$74,'Equipe 1'!B17)</f>
        <v>0</v>
      </c>
      <c r="I17" s="11" t="str">
        <f t="shared" ref="I17:I43" si="0">IF(SUM(E17:F17)=0," ",IF(COUNT(E17:F17)=2,1,COUNT(E17:F17)))</f>
        <v xml:space="preserve"> </v>
      </c>
      <c r="J17" s="11" t="str">
        <f t="shared" ref="J17:J43" si="1">IF(SUM(G17:H17)=0," ",IF(COUNT(G17:H17)=2,1,COUNT(G17:H17)))</f>
        <v xml:space="preserve"> </v>
      </c>
      <c r="K17" s="15" t="str">
        <f t="shared" ref="K17:K43" si="2">IF(SUM(E17:H17)&lt;&gt;0,SUM(E17:H17)," ")</f>
        <v xml:space="preserve"> </v>
      </c>
      <c r="L17" s="16">
        <f t="shared" ref="L17:L43" si="3">(((D17*(1+$L$3)/22*E17)+(D17*(1+$L$3)*(1+$L$4)/22*F17)+(D17*(1+$L$3)*(1+$L$5)/22*G17)+(D17*(1+$L$3)*(1+$L$6)/22*H17))*(1+$L$7))+SUM($N$3:$N$8)/22*E17+SUM($N$3:$N$8)/22*F17+SUM($N$3:$N$8)/22*G17+SUM($N$3:$N$8)/22*H17</f>
        <v>0</v>
      </c>
      <c r="M17" s="3"/>
      <c r="N17" s="73"/>
      <c r="O17" s="3"/>
      <c r="P17" s="3"/>
      <c r="Q17" s="3"/>
      <c r="R17" s="3"/>
    </row>
    <row r="18" spans="1:18" x14ac:dyDescent="0.2">
      <c r="A18" s="75">
        <v>2</v>
      </c>
      <c r="B18" s="100" t="s">
        <v>102</v>
      </c>
      <c r="C18" s="112" t="s">
        <v>33</v>
      </c>
      <c r="D18" s="82">
        <v>1795.8</v>
      </c>
      <c r="E18" s="8">
        <f>COUNTIFS('Tabela Apont Uteis'!$G$3:$G$875,'Equipe 1'!$C$8,'Tabela Apont Uteis'!$B$3:$B$875,'Equipe 1'!B18,'Tabela Apont Uteis'!$E$3:$E$875,"segunda-feira")+COUNTIFS('Tabela Apont Uteis'!$G$3:$G$875,'Equipe 1'!$C$8,'Tabela Apont Uteis'!$B$3:$B$875,'Equipe 1'!B18,'Tabela Apont Uteis'!$E$3:$E$875,"terça-feira")+COUNTIFS('Tabela Apont Uteis'!$G$3:$G$875,'Equipe 1'!$C$8,'Tabela Apont Uteis'!$B$3:$B$875,'Equipe 1'!B18,'Tabela Apont Uteis'!$E$3:$E$875,"quarta-feira")+COUNTIFS('Tabela Apont Uteis'!$G$3:$G$875,'Equipe 1'!$C$8,'Tabela Apont Uteis'!$B$3:$B$875,'Equipe 1'!B18,'Tabela Apont Uteis'!$E$3:$E$875,"quinta-feira")+COUNTIFS('Tabela Apont Uteis'!$G$3:$G$875,'Equipe 1'!$C$8,'Tabela Apont Uteis'!$B$3:$B$875,'Equipe 1'!B18,'Tabela Apont Uteis'!$E$3:$E$875,"sexta-feira")+COUNTIFS('Tabela Apont Uteis'!$G$3:$G$875,'Equipe 1'!$C$8,'Tabela Apont Uteis'!$B$3:$B$875,'Equipe 1'!B18,'Tabela Apont Uteis'!$E$3:$E$875,"sábado")</f>
        <v>0</v>
      </c>
      <c r="F18" s="8"/>
      <c r="G18" s="8"/>
      <c r="H18" s="8">
        <f>COUNTIFS('Tabela Apont Domingo e Feriado'!$E$3:$E$74,'Equipe 1'!$C$8,'Tabela Apont Domingo e Feriado'!$B$3:$B$74,'Equipe 1'!B18)</f>
        <v>0</v>
      </c>
      <c r="I18" s="11" t="str">
        <f t="shared" si="0"/>
        <v xml:space="preserve"> </v>
      </c>
      <c r="J18" s="11" t="str">
        <f t="shared" si="1"/>
        <v xml:space="preserve"> </v>
      </c>
      <c r="K18" s="15" t="str">
        <f t="shared" si="2"/>
        <v xml:space="preserve"> </v>
      </c>
      <c r="L18" s="16">
        <f t="shared" si="3"/>
        <v>0</v>
      </c>
      <c r="M18" s="3"/>
      <c r="N18" s="73"/>
      <c r="O18" s="3"/>
      <c r="P18" s="3"/>
      <c r="Q18" s="3"/>
      <c r="R18" s="3"/>
    </row>
    <row r="19" spans="1:18" x14ac:dyDescent="0.2">
      <c r="A19" s="75">
        <v>3</v>
      </c>
      <c r="B19" s="100" t="s">
        <v>321</v>
      </c>
      <c r="C19" s="114" t="s">
        <v>33</v>
      </c>
      <c r="D19" s="82">
        <v>1795.8</v>
      </c>
      <c r="E19" s="8">
        <f>COUNTIFS('Tabela Apont Uteis'!$G$3:$G$875,'Equipe 1'!$C$8,'Tabela Apont Uteis'!$B$3:$B$875,'Equipe 1'!B19,'Tabela Apont Uteis'!$E$3:$E$875,"segunda-feira")+COUNTIFS('Tabela Apont Uteis'!$G$3:$G$875,'Equipe 1'!$C$8,'Tabela Apont Uteis'!$B$3:$B$875,'Equipe 1'!B19,'Tabela Apont Uteis'!$E$3:$E$875,"terça-feira")+COUNTIFS('Tabela Apont Uteis'!$G$3:$G$875,'Equipe 1'!$C$8,'Tabela Apont Uteis'!$B$3:$B$875,'Equipe 1'!B19,'Tabela Apont Uteis'!$E$3:$E$875,"quarta-feira")+COUNTIFS('Tabela Apont Uteis'!$G$3:$G$875,'Equipe 1'!$C$8,'Tabela Apont Uteis'!$B$3:$B$875,'Equipe 1'!B19,'Tabela Apont Uteis'!$E$3:$E$875,"quinta-feira")+COUNTIFS('Tabela Apont Uteis'!$G$3:$G$875,'Equipe 1'!$C$8,'Tabela Apont Uteis'!$B$3:$B$875,'Equipe 1'!B19,'Tabela Apont Uteis'!$E$3:$E$875,"sexta-feira")+COUNTIFS('Tabela Apont Uteis'!$G$3:$G$875,'Equipe 1'!$C$8,'Tabela Apont Uteis'!$B$3:$B$875,'Equipe 1'!B19,'Tabela Apont Uteis'!$E$3:$E$875,"sábado")</f>
        <v>0</v>
      </c>
      <c r="F19" s="8"/>
      <c r="G19" s="8"/>
      <c r="H19" s="8">
        <f>COUNTIFS('Tabela Apont Domingo e Feriado'!$E$3:$E$74,'Equipe 1'!$C$8,'Tabela Apont Domingo e Feriado'!$B$3:$B$74,'Equipe 1'!B19)</f>
        <v>0</v>
      </c>
      <c r="I19" s="11" t="str">
        <f t="shared" si="0"/>
        <v xml:space="preserve"> </v>
      </c>
      <c r="J19" s="11" t="str">
        <f t="shared" si="1"/>
        <v xml:space="preserve"> </v>
      </c>
      <c r="K19" s="15" t="str">
        <f t="shared" si="2"/>
        <v xml:space="preserve"> </v>
      </c>
      <c r="L19" s="16">
        <f t="shared" si="3"/>
        <v>0</v>
      </c>
      <c r="M19" s="3"/>
      <c r="N19" s="73"/>
      <c r="O19" s="3"/>
      <c r="P19" s="3"/>
      <c r="Q19" s="3"/>
      <c r="R19" s="3"/>
    </row>
    <row r="20" spans="1:18" x14ac:dyDescent="0.2">
      <c r="A20" s="75">
        <v>4</v>
      </c>
      <c r="B20" s="100" t="s">
        <v>36</v>
      </c>
      <c r="C20" s="113" t="s">
        <v>35</v>
      </c>
      <c r="D20" s="82">
        <v>2843.18</v>
      </c>
      <c r="E20" s="8">
        <f>COUNTIFS('Tabela Apont Uteis'!$G$3:$G$875,'Equipe 1'!$C$8,'Tabela Apont Uteis'!$B$3:$B$875,'Equipe 1'!B20,'Tabela Apont Uteis'!$E$3:$E$875,"segunda-feira")+COUNTIFS('Tabela Apont Uteis'!$G$3:$G$875,'Equipe 1'!$C$8,'Tabela Apont Uteis'!$B$3:$B$875,'Equipe 1'!B20,'Tabela Apont Uteis'!$E$3:$E$875,"terça-feira")+COUNTIFS('Tabela Apont Uteis'!$G$3:$G$875,'Equipe 1'!$C$8,'Tabela Apont Uteis'!$B$3:$B$875,'Equipe 1'!B20,'Tabela Apont Uteis'!$E$3:$E$875,"quarta-feira")+COUNTIFS('Tabela Apont Uteis'!$G$3:$G$875,'Equipe 1'!$C$8,'Tabela Apont Uteis'!$B$3:$B$875,'Equipe 1'!B20,'Tabela Apont Uteis'!$E$3:$E$875,"quinta-feira")+COUNTIFS('Tabela Apont Uteis'!$G$3:$G$875,'Equipe 1'!$C$8,'Tabela Apont Uteis'!$B$3:$B$875,'Equipe 1'!B20,'Tabela Apont Uteis'!$E$3:$E$875,"sexta-feira")+COUNTIFS('Tabela Apont Uteis'!$G$3:$G$875,'Equipe 1'!$C$8,'Tabela Apont Uteis'!$B$3:$B$875,'Equipe 1'!B20,'Tabela Apont Uteis'!$E$3:$E$875,"sábado")</f>
        <v>0</v>
      </c>
      <c r="F20" s="8"/>
      <c r="G20" s="8"/>
      <c r="H20" s="8">
        <f>COUNTIFS('Tabela Apont Domingo e Feriado'!$E$3:$E$74,'Equipe 1'!$C$8,'Tabela Apont Domingo e Feriado'!$B$3:$B$74,'Equipe 1'!B20)</f>
        <v>0</v>
      </c>
      <c r="I20" s="11" t="str">
        <f t="shared" si="0"/>
        <v xml:space="preserve"> </v>
      </c>
      <c r="J20" s="11" t="str">
        <f t="shared" si="1"/>
        <v xml:space="preserve"> </v>
      </c>
      <c r="K20" s="15" t="str">
        <f t="shared" si="2"/>
        <v xml:space="preserve"> </v>
      </c>
      <c r="L20" s="16">
        <f t="shared" si="3"/>
        <v>0</v>
      </c>
      <c r="N20" s="73"/>
      <c r="O20" s="3"/>
      <c r="P20" s="3"/>
      <c r="Q20" s="3"/>
      <c r="R20" s="3"/>
    </row>
    <row r="21" spans="1:18" x14ac:dyDescent="0.2">
      <c r="A21" s="75">
        <v>5</v>
      </c>
      <c r="B21" s="100" t="s">
        <v>216</v>
      </c>
      <c r="C21" s="113" t="s">
        <v>33</v>
      </c>
      <c r="D21" s="82">
        <v>1795.8</v>
      </c>
      <c r="E21" s="8">
        <f>COUNTIFS('Tabela Apont Uteis'!$G$3:$G$875,'Equipe 1'!$C$8,'Tabela Apont Uteis'!$B$3:$B$875,'Equipe 1'!B21,'Tabela Apont Uteis'!$E$3:$E$875,"segunda-feira")+COUNTIFS('Tabela Apont Uteis'!$G$3:$G$875,'Equipe 1'!$C$8,'Tabela Apont Uteis'!$B$3:$B$875,'Equipe 1'!B21,'Tabela Apont Uteis'!$E$3:$E$875,"terça-feira")+COUNTIFS('Tabela Apont Uteis'!$G$3:$G$875,'Equipe 1'!$C$8,'Tabela Apont Uteis'!$B$3:$B$875,'Equipe 1'!B21,'Tabela Apont Uteis'!$E$3:$E$875,"quarta-feira")+COUNTIFS('Tabela Apont Uteis'!$G$3:$G$875,'Equipe 1'!$C$8,'Tabela Apont Uteis'!$B$3:$B$875,'Equipe 1'!B21,'Tabela Apont Uteis'!$E$3:$E$875,"quinta-feira")+COUNTIFS('Tabela Apont Uteis'!$G$3:$G$875,'Equipe 1'!$C$8,'Tabela Apont Uteis'!$B$3:$B$875,'Equipe 1'!B21,'Tabela Apont Uteis'!$E$3:$E$875,"sexta-feira")+COUNTIFS('Tabela Apont Uteis'!$G$3:$G$875,'Equipe 1'!$C$8,'Tabela Apont Uteis'!$B$3:$B$875,'Equipe 1'!B21,'Tabela Apont Uteis'!$E$3:$E$875,"sábado")</f>
        <v>0</v>
      </c>
      <c r="F21" s="8"/>
      <c r="G21" s="8"/>
      <c r="H21" s="8">
        <f>COUNTIFS('Tabela Apont Domingo e Feriado'!$E$3:$E$74,'Equipe 1'!$C$8,'Tabela Apont Domingo e Feriado'!$B$3:$B$74,'Equipe 1'!B21)</f>
        <v>0</v>
      </c>
      <c r="I21" s="11" t="str">
        <f t="shared" si="0"/>
        <v xml:space="preserve"> </v>
      </c>
      <c r="J21" s="11" t="str">
        <f t="shared" si="1"/>
        <v xml:space="preserve"> </v>
      </c>
      <c r="K21" s="15" t="str">
        <f t="shared" si="2"/>
        <v xml:space="preserve"> </v>
      </c>
      <c r="L21" s="16">
        <f t="shared" si="3"/>
        <v>0</v>
      </c>
      <c r="N21" s="73"/>
      <c r="O21" s="3"/>
      <c r="P21" s="3"/>
      <c r="Q21" s="3"/>
      <c r="R21" s="3"/>
    </row>
    <row r="22" spans="1:18" x14ac:dyDescent="0.2">
      <c r="A22" s="75">
        <v>6</v>
      </c>
      <c r="B22" s="100" t="s">
        <v>82</v>
      </c>
      <c r="C22" s="114" t="s">
        <v>33</v>
      </c>
      <c r="D22" s="82">
        <v>1795.8</v>
      </c>
      <c r="E22" s="8">
        <f>COUNTIFS('Tabela Apont Uteis'!$G$3:$G$875,'Equipe 1'!$C$8,'Tabela Apont Uteis'!$B$3:$B$875,'Equipe 1'!B22,'Tabela Apont Uteis'!$E$3:$E$875,"segunda-feira")+COUNTIFS('Tabela Apont Uteis'!$G$3:$G$875,'Equipe 1'!$C$8,'Tabela Apont Uteis'!$B$3:$B$875,'Equipe 1'!B22,'Tabela Apont Uteis'!$E$3:$E$875,"terça-feira")+COUNTIFS('Tabela Apont Uteis'!$G$3:$G$875,'Equipe 1'!$C$8,'Tabela Apont Uteis'!$B$3:$B$875,'Equipe 1'!B22,'Tabela Apont Uteis'!$E$3:$E$875,"quarta-feira")+COUNTIFS('Tabela Apont Uteis'!$G$3:$G$875,'Equipe 1'!$C$8,'Tabela Apont Uteis'!$B$3:$B$875,'Equipe 1'!B22,'Tabela Apont Uteis'!$E$3:$E$875,"quinta-feira")+COUNTIFS('Tabela Apont Uteis'!$G$3:$G$875,'Equipe 1'!$C$8,'Tabela Apont Uteis'!$B$3:$B$875,'Equipe 1'!B22,'Tabela Apont Uteis'!$E$3:$E$875,"sexta-feira")+COUNTIFS('Tabela Apont Uteis'!$G$3:$G$875,'Equipe 1'!$C$8,'Tabela Apont Uteis'!$B$3:$B$875,'Equipe 1'!B22,'Tabela Apont Uteis'!$E$3:$E$875,"sábado")</f>
        <v>0</v>
      </c>
      <c r="F22" s="8"/>
      <c r="G22" s="8"/>
      <c r="H22" s="8">
        <f>COUNTIFS('Tabela Apont Domingo e Feriado'!$E$3:$E$74,'Equipe 1'!$C$8,'Tabela Apont Domingo e Feriado'!$B$3:$B$74,'Equipe 1'!B22)</f>
        <v>0</v>
      </c>
      <c r="I22" s="11" t="str">
        <f t="shared" si="0"/>
        <v xml:space="preserve"> </v>
      </c>
      <c r="J22" s="11" t="str">
        <f t="shared" si="1"/>
        <v xml:space="preserve"> </v>
      </c>
      <c r="K22" s="15" t="str">
        <f t="shared" si="2"/>
        <v xml:space="preserve"> </v>
      </c>
      <c r="L22" s="16">
        <f t="shared" si="3"/>
        <v>0</v>
      </c>
      <c r="N22" s="73"/>
      <c r="O22" s="3"/>
      <c r="P22" s="3"/>
      <c r="Q22" s="3"/>
      <c r="R22" s="3"/>
    </row>
    <row r="23" spans="1:18" x14ac:dyDescent="0.2">
      <c r="A23" s="75">
        <v>7</v>
      </c>
      <c r="B23" s="100" t="s">
        <v>34</v>
      </c>
      <c r="C23" s="112" t="s">
        <v>33</v>
      </c>
      <c r="D23" s="82">
        <v>1795.8</v>
      </c>
      <c r="E23" s="8">
        <f>COUNTIFS('Tabela Apont Uteis'!$G$3:$G$875,'Equipe 1'!$C$8,'Tabela Apont Uteis'!$B$3:$B$875,'Equipe 1'!B23,'Tabela Apont Uteis'!$E$3:$E$875,"segunda-feira")+COUNTIFS('Tabela Apont Uteis'!$G$3:$G$875,'Equipe 1'!$C$8,'Tabela Apont Uteis'!$B$3:$B$875,'Equipe 1'!B23,'Tabela Apont Uteis'!$E$3:$E$875,"terça-feira")+COUNTIFS('Tabela Apont Uteis'!$G$3:$G$875,'Equipe 1'!$C$8,'Tabela Apont Uteis'!$B$3:$B$875,'Equipe 1'!B23,'Tabela Apont Uteis'!$E$3:$E$875,"quarta-feira")+COUNTIFS('Tabela Apont Uteis'!$G$3:$G$875,'Equipe 1'!$C$8,'Tabela Apont Uteis'!$B$3:$B$875,'Equipe 1'!B23,'Tabela Apont Uteis'!$E$3:$E$875,"quinta-feira")+COUNTIFS('Tabela Apont Uteis'!$G$3:$G$875,'Equipe 1'!$C$8,'Tabela Apont Uteis'!$B$3:$B$875,'Equipe 1'!B23,'Tabela Apont Uteis'!$E$3:$E$875,"sexta-feira")+COUNTIFS('Tabela Apont Uteis'!$G$3:$G$875,'Equipe 1'!$C$8,'Tabela Apont Uteis'!$B$3:$B$875,'Equipe 1'!B23,'Tabela Apont Uteis'!$E$3:$E$875,"sábado")</f>
        <v>0</v>
      </c>
      <c r="F23" s="8"/>
      <c r="G23" s="8"/>
      <c r="H23" s="8">
        <f>COUNTIFS('Tabela Apont Domingo e Feriado'!$E$3:$E$74,'Equipe 1'!$C$8,'Tabela Apont Domingo e Feriado'!$B$3:$B$74,'Equipe 1'!B23)</f>
        <v>0</v>
      </c>
      <c r="I23" s="11" t="str">
        <f t="shared" si="0"/>
        <v xml:space="preserve"> </v>
      </c>
      <c r="J23" s="11" t="str">
        <f t="shared" si="1"/>
        <v xml:space="preserve"> </v>
      </c>
      <c r="K23" s="15" t="str">
        <f t="shared" si="2"/>
        <v xml:space="preserve"> </v>
      </c>
      <c r="L23" s="16">
        <f t="shared" si="3"/>
        <v>0</v>
      </c>
      <c r="N23" s="73"/>
      <c r="O23" s="3"/>
      <c r="P23" s="3"/>
      <c r="Q23" s="3"/>
      <c r="R23" s="3"/>
    </row>
    <row r="24" spans="1:18" x14ac:dyDescent="0.2">
      <c r="A24" s="75">
        <v>8</v>
      </c>
      <c r="B24" s="100" t="s">
        <v>100</v>
      </c>
      <c r="C24" s="112" t="s">
        <v>33</v>
      </c>
      <c r="D24" s="82">
        <v>2119.67</v>
      </c>
      <c r="E24" s="8">
        <f>COUNTIFS('Tabela Apont Uteis'!$G$3:$G$875,'Equipe 1'!$C$8,'Tabela Apont Uteis'!$B$3:$B$875,'Equipe 1'!B24,'Tabela Apont Uteis'!$E$3:$E$875,"segunda-feira")+COUNTIFS('Tabela Apont Uteis'!$G$3:$G$875,'Equipe 1'!$C$8,'Tabela Apont Uteis'!$B$3:$B$875,'Equipe 1'!B24,'Tabela Apont Uteis'!$E$3:$E$875,"terça-feira")+COUNTIFS('Tabela Apont Uteis'!$G$3:$G$875,'Equipe 1'!$C$8,'Tabela Apont Uteis'!$B$3:$B$875,'Equipe 1'!B24,'Tabela Apont Uteis'!$E$3:$E$875,"quarta-feira")+COUNTIFS('Tabela Apont Uteis'!$G$3:$G$875,'Equipe 1'!$C$8,'Tabela Apont Uteis'!$B$3:$B$875,'Equipe 1'!B24,'Tabela Apont Uteis'!$E$3:$E$875,"quinta-feira")+COUNTIFS('Tabela Apont Uteis'!$G$3:$G$875,'Equipe 1'!$C$8,'Tabela Apont Uteis'!$B$3:$B$875,'Equipe 1'!B24,'Tabela Apont Uteis'!$E$3:$E$875,"sexta-feira")+COUNTIFS('Tabela Apont Uteis'!$G$3:$G$875,'Equipe 1'!$C$8,'Tabela Apont Uteis'!$B$3:$B$875,'Equipe 1'!B24,'Tabela Apont Uteis'!$E$3:$E$875,"sábado")</f>
        <v>0</v>
      </c>
      <c r="F24" s="8"/>
      <c r="G24" s="8"/>
      <c r="H24" s="8">
        <f>COUNTIFS('Tabela Apont Domingo e Feriado'!$E$3:$E$74,'Equipe 1'!$C$8,'Tabela Apont Domingo e Feriado'!$B$3:$B$74,'Equipe 1'!B24)</f>
        <v>0</v>
      </c>
      <c r="I24" s="11" t="str">
        <f t="shared" si="0"/>
        <v xml:space="preserve"> </v>
      </c>
      <c r="J24" s="11" t="str">
        <f t="shared" si="1"/>
        <v xml:space="preserve"> </v>
      </c>
      <c r="K24" s="15" t="str">
        <f t="shared" si="2"/>
        <v xml:space="preserve"> </v>
      </c>
      <c r="L24" s="16">
        <f t="shared" si="3"/>
        <v>0</v>
      </c>
      <c r="N24" s="73"/>
      <c r="O24" s="3"/>
      <c r="P24" s="3"/>
      <c r="Q24" s="3"/>
      <c r="R24" s="3"/>
    </row>
    <row r="25" spans="1:18" x14ac:dyDescent="0.2">
      <c r="A25" s="75">
        <v>9</v>
      </c>
      <c r="B25" s="100" t="s">
        <v>96</v>
      </c>
      <c r="C25" s="112" t="s">
        <v>33</v>
      </c>
      <c r="D25" s="82">
        <v>1795.8</v>
      </c>
      <c r="E25" s="8">
        <f>COUNTIFS('Tabela Apont Uteis'!$G$3:$G$875,'Equipe 1'!$C$8,'Tabela Apont Uteis'!$B$3:$B$875,'Equipe 1'!B25,'Tabela Apont Uteis'!$E$3:$E$875,"segunda-feira")+COUNTIFS('Tabela Apont Uteis'!$G$3:$G$875,'Equipe 1'!$C$8,'Tabela Apont Uteis'!$B$3:$B$875,'Equipe 1'!B25,'Tabela Apont Uteis'!$E$3:$E$875,"terça-feira")+COUNTIFS('Tabela Apont Uteis'!$G$3:$G$875,'Equipe 1'!$C$8,'Tabela Apont Uteis'!$B$3:$B$875,'Equipe 1'!B25,'Tabela Apont Uteis'!$E$3:$E$875,"quarta-feira")+COUNTIFS('Tabela Apont Uteis'!$G$3:$G$875,'Equipe 1'!$C$8,'Tabela Apont Uteis'!$B$3:$B$875,'Equipe 1'!B25,'Tabela Apont Uteis'!$E$3:$E$875,"quinta-feira")+COUNTIFS('Tabela Apont Uteis'!$G$3:$G$875,'Equipe 1'!$C$8,'Tabela Apont Uteis'!$B$3:$B$875,'Equipe 1'!B25,'Tabela Apont Uteis'!$E$3:$E$875,"sexta-feira")+COUNTIFS('Tabela Apont Uteis'!$G$3:$G$875,'Equipe 1'!$C$8,'Tabela Apont Uteis'!$B$3:$B$875,'Equipe 1'!B25,'Tabela Apont Uteis'!$E$3:$E$875,"sábado")</f>
        <v>0</v>
      </c>
      <c r="F25" s="8"/>
      <c r="G25" s="8"/>
      <c r="H25" s="8">
        <f>COUNTIFS('Tabela Apont Domingo e Feriado'!$E$3:$E$74,'Equipe 1'!$C$8,'Tabela Apont Domingo e Feriado'!$B$3:$B$74,'Equipe 1'!B25)</f>
        <v>0</v>
      </c>
      <c r="I25" s="11" t="str">
        <f t="shared" si="0"/>
        <v xml:space="preserve"> </v>
      </c>
      <c r="J25" s="11" t="str">
        <f t="shared" si="1"/>
        <v xml:space="preserve"> </v>
      </c>
      <c r="K25" s="15" t="str">
        <f t="shared" si="2"/>
        <v xml:space="preserve"> </v>
      </c>
      <c r="L25" s="16">
        <f t="shared" si="3"/>
        <v>0</v>
      </c>
      <c r="N25" s="73"/>
      <c r="O25" s="3"/>
      <c r="P25" s="3"/>
      <c r="Q25" s="3"/>
      <c r="R25" s="3"/>
    </row>
    <row r="26" spans="1:18" x14ac:dyDescent="0.2">
      <c r="A26" s="75">
        <v>10</v>
      </c>
      <c r="B26" s="100" t="s">
        <v>103</v>
      </c>
      <c r="C26" s="113" t="s">
        <v>42</v>
      </c>
      <c r="D26" s="82">
        <v>2343.15</v>
      </c>
      <c r="E26" s="8">
        <f>COUNTIFS('Tabela Apont Uteis'!$G$3:$G$875,'Equipe 1'!$C$8,'Tabela Apont Uteis'!$B$3:$B$875,'Equipe 1'!B26,'Tabela Apont Uteis'!$E$3:$E$875,"segunda-feira")+COUNTIFS('Tabela Apont Uteis'!$G$3:$G$875,'Equipe 1'!$C$8,'Tabela Apont Uteis'!$B$3:$B$875,'Equipe 1'!B26,'Tabela Apont Uteis'!$E$3:$E$875,"terça-feira")+COUNTIFS('Tabela Apont Uteis'!$G$3:$G$875,'Equipe 1'!$C$8,'Tabela Apont Uteis'!$B$3:$B$875,'Equipe 1'!B26,'Tabela Apont Uteis'!$E$3:$E$875,"quarta-feira")+COUNTIFS('Tabela Apont Uteis'!$G$3:$G$875,'Equipe 1'!$C$8,'Tabela Apont Uteis'!$B$3:$B$875,'Equipe 1'!B26,'Tabela Apont Uteis'!$E$3:$E$875,"quinta-feira")+COUNTIFS('Tabela Apont Uteis'!$G$3:$G$875,'Equipe 1'!$C$8,'Tabela Apont Uteis'!$B$3:$B$875,'Equipe 1'!B26,'Tabela Apont Uteis'!$E$3:$E$875,"sexta-feira")+COUNTIFS('Tabela Apont Uteis'!$G$3:$G$875,'Equipe 1'!$C$8,'Tabela Apont Uteis'!$B$3:$B$875,'Equipe 1'!B26,'Tabela Apont Uteis'!$E$3:$E$875,"sábado")</f>
        <v>0</v>
      </c>
      <c r="F26" s="8"/>
      <c r="G26" s="8"/>
      <c r="H26" s="8">
        <f>COUNTIFS('Tabela Apont Domingo e Feriado'!$E$3:$E$74,'Equipe 1'!$C$8,'Tabela Apont Domingo e Feriado'!$B$3:$B$74,'Equipe 1'!B26)</f>
        <v>0</v>
      </c>
      <c r="I26" s="11" t="str">
        <f t="shared" si="0"/>
        <v xml:space="preserve"> </v>
      </c>
      <c r="J26" s="11" t="str">
        <f t="shared" si="1"/>
        <v xml:space="preserve"> </v>
      </c>
      <c r="K26" s="15" t="str">
        <f t="shared" si="2"/>
        <v xml:space="preserve"> </v>
      </c>
      <c r="L26" s="16">
        <f t="shared" si="3"/>
        <v>0</v>
      </c>
      <c r="M26" s="3"/>
      <c r="N26" s="73"/>
      <c r="O26" s="3"/>
      <c r="P26" s="3"/>
      <c r="Q26" s="3"/>
      <c r="R26" s="3"/>
    </row>
    <row r="27" spans="1:18" x14ac:dyDescent="0.2">
      <c r="A27" s="75">
        <v>11</v>
      </c>
      <c r="B27" s="100" t="s">
        <v>104</v>
      </c>
      <c r="C27" s="114" t="s">
        <v>33</v>
      </c>
      <c r="D27" s="82">
        <v>1795.8</v>
      </c>
      <c r="E27" s="8">
        <f>COUNTIFS('Tabela Apont Uteis'!$G$3:$G$875,'Equipe 1'!$C$8,'Tabela Apont Uteis'!$B$3:$B$875,'Equipe 1'!B27,'Tabela Apont Uteis'!$E$3:$E$875,"segunda-feira")+COUNTIFS('Tabela Apont Uteis'!$G$3:$G$875,'Equipe 1'!$C$8,'Tabela Apont Uteis'!$B$3:$B$875,'Equipe 1'!B27,'Tabela Apont Uteis'!$E$3:$E$875,"terça-feira")+COUNTIFS('Tabela Apont Uteis'!$G$3:$G$875,'Equipe 1'!$C$8,'Tabela Apont Uteis'!$B$3:$B$875,'Equipe 1'!B27,'Tabela Apont Uteis'!$E$3:$E$875,"quarta-feira")+COUNTIFS('Tabela Apont Uteis'!$G$3:$G$875,'Equipe 1'!$C$8,'Tabela Apont Uteis'!$B$3:$B$875,'Equipe 1'!B27,'Tabela Apont Uteis'!$E$3:$E$875,"quinta-feira")+COUNTIFS('Tabela Apont Uteis'!$G$3:$G$875,'Equipe 1'!$C$8,'Tabela Apont Uteis'!$B$3:$B$875,'Equipe 1'!B27,'Tabela Apont Uteis'!$E$3:$E$875,"sexta-feira")+COUNTIFS('Tabela Apont Uteis'!$G$3:$G$875,'Equipe 1'!$C$8,'Tabela Apont Uteis'!$B$3:$B$875,'Equipe 1'!B27,'Tabela Apont Uteis'!$E$3:$E$875,"sábado")</f>
        <v>0</v>
      </c>
      <c r="F27" s="8"/>
      <c r="G27" s="8"/>
      <c r="H27" s="8">
        <f>COUNTIFS('Tabela Apont Domingo e Feriado'!$E$3:$E$74,'Equipe 1'!$C$8,'Tabela Apont Domingo e Feriado'!$B$3:$B$74,'Equipe 1'!B27)</f>
        <v>0</v>
      </c>
      <c r="I27" s="11" t="str">
        <f t="shared" si="0"/>
        <v xml:space="preserve"> </v>
      </c>
      <c r="J27" s="11" t="str">
        <f t="shared" si="1"/>
        <v xml:space="preserve"> </v>
      </c>
      <c r="K27" s="15" t="str">
        <f t="shared" si="2"/>
        <v xml:space="preserve"> </v>
      </c>
      <c r="L27" s="16">
        <f t="shared" si="3"/>
        <v>0</v>
      </c>
      <c r="M27" s="3"/>
      <c r="N27" s="73"/>
      <c r="O27" s="3"/>
      <c r="P27" s="3"/>
      <c r="Q27" s="3"/>
      <c r="R27" s="3"/>
    </row>
    <row r="28" spans="1:18" x14ac:dyDescent="0.2">
      <c r="A28" s="75">
        <v>12</v>
      </c>
      <c r="B28" s="100" t="s">
        <v>50</v>
      </c>
      <c r="C28" s="114" t="s">
        <v>33</v>
      </c>
      <c r="D28" s="82">
        <v>1795.8</v>
      </c>
      <c r="E28" s="8">
        <f>COUNTIFS('Tabela Apont Uteis'!$G$3:$G$875,'Equipe 1'!$C$8,'Tabela Apont Uteis'!$B$3:$B$875,'Equipe 1'!B28,'Tabela Apont Uteis'!$E$3:$E$875,"segunda-feira")+COUNTIFS('Tabela Apont Uteis'!$G$3:$G$875,'Equipe 1'!$C$8,'Tabela Apont Uteis'!$B$3:$B$875,'Equipe 1'!B28,'Tabela Apont Uteis'!$E$3:$E$875,"terça-feira")+COUNTIFS('Tabela Apont Uteis'!$G$3:$G$875,'Equipe 1'!$C$8,'Tabela Apont Uteis'!$B$3:$B$875,'Equipe 1'!B28,'Tabela Apont Uteis'!$E$3:$E$875,"quarta-feira")+COUNTIFS('Tabela Apont Uteis'!$G$3:$G$875,'Equipe 1'!$C$8,'Tabela Apont Uteis'!$B$3:$B$875,'Equipe 1'!B28,'Tabela Apont Uteis'!$E$3:$E$875,"quinta-feira")+COUNTIFS('Tabela Apont Uteis'!$G$3:$G$875,'Equipe 1'!$C$8,'Tabela Apont Uteis'!$B$3:$B$875,'Equipe 1'!B28,'Tabela Apont Uteis'!$E$3:$E$875,"sexta-feira")+COUNTIFS('Tabela Apont Uteis'!$G$3:$G$875,'Equipe 1'!$C$8,'Tabela Apont Uteis'!$B$3:$B$875,'Equipe 1'!B28,'Tabela Apont Uteis'!$E$3:$E$875,"sábado")</f>
        <v>0</v>
      </c>
      <c r="F28" s="8"/>
      <c r="G28" s="8"/>
      <c r="H28" s="8">
        <f>COUNTIFS('Tabela Apont Domingo e Feriado'!$E$3:$E$74,'Equipe 1'!$C$8,'Tabela Apont Domingo e Feriado'!$B$3:$B$74,'Equipe 1'!B28)</f>
        <v>0</v>
      </c>
      <c r="I28" s="11" t="str">
        <f t="shared" si="0"/>
        <v xml:space="preserve"> </v>
      </c>
      <c r="J28" s="11" t="str">
        <f t="shared" si="1"/>
        <v xml:space="preserve"> </v>
      </c>
      <c r="K28" s="15" t="str">
        <f t="shared" si="2"/>
        <v xml:space="preserve"> </v>
      </c>
      <c r="L28" s="16">
        <f t="shared" si="3"/>
        <v>0</v>
      </c>
      <c r="M28" s="3"/>
      <c r="N28" s="73"/>
      <c r="O28" s="3"/>
      <c r="P28" s="3"/>
      <c r="Q28" s="3"/>
      <c r="R28" s="3"/>
    </row>
    <row r="29" spans="1:18" x14ac:dyDescent="0.2">
      <c r="A29" s="75">
        <v>13</v>
      </c>
      <c r="B29" s="100" t="s">
        <v>83</v>
      </c>
      <c r="C29" s="114" t="s">
        <v>33</v>
      </c>
      <c r="D29" s="82">
        <v>1795.8</v>
      </c>
      <c r="E29" s="8">
        <f>COUNTIFS('Tabela Apont Uteis'!$G$3:$G$875,'Equipe 1'!$C$8,'Tabela Apont Uteis'!$B$3:$B$875,'Equipe 1'!B29,'Tabela Apont Uteis'!$E$3:$E$875,"segunda-feira")+COUNTIFS('Tabela Apont Uteis'!$G$3:$G$875,'Equipe 1'!$C$8,'Tabela Apont Uteis'!$B$3:$B$875,'Equipe 1'!B29,'Tabela Apont Uteis'!$E$3:$E$875,"terça-feira")+COUNTIFS('Tabela Apont Uteis'!$G$3:$G$875,'Equipe 1'!$C$8,'Tabela Apont Uteis'!$B$3:$B$875,'Equipe 1'!B29,'Tabela Apont Uteis'!$E$3:$E$875,"quarta-feira")+COUNTIFS('Tabela Apont Uteis'!$G$3:$G$875,'Equipe 1'!$C$8,'Tabela Apont Uteis'!$B$3:$B$875,'Equipe 1'!B29,'Tabela Apont Uteis'!$E$3:$E$875,"quinta-feira")+COUNTIFS('Tabela Apont Uteis'!$G$3:$G$875,'Equipe 1'!$C$8,'Tabela Apont Uteis'!$B$3:$B$875,'Equipe 1'!B29,'Tabela Apont Uteis'!$E$3:$E$875,"sexta-feira")+COUNTIFS('Tabela Apont Uteis'!$G$3:$G$875,'Equipe 1'!$C$8,'Tabela Apont Uteis'!$B$3:$B$875,'Equipe 1'!B29,'Tabela Apont Uteis'!$E$3:$E$875,"sábado")</f>
        <v>0</v>
      </c>
      <c r="F29" s="8"/>
      <c r="G29" s="8"/>
      <c r="H29" s="8">
        <f>COUNTIFS('Tabela Apont Domingo e Feriado'!$E$3:$E$74,'Equipe 1'!$C$8,'Tabela Apont Domingo e Feriado'!$B$3:$B$74,'Equipe 1'!B29)</f>
        <v>0</v>
      </c>
      <c r="I29" s="11" t="str">
        <f t="shared" si="0"/>
        <v xml:space="preserve"> </v>
      </c>
      <c r="J29" s="11" t="str">
        <f t="shared" si="1"/>
        <v xml:space="preserve"> </v>
      </c>
      <c r="K29" s="15" t="str">
        <f t="shared" si="2"/>
        <v xml:space="preserve"> </v>
      </c>
      <c r="L29" s="16">
        <f t="shared" si="3"/>
        <v>0</v>
      </c>
      <c r="M29" s="3"/>
      <c r="N29" s="73"/>
      <c r="O29" s="3"/>
      <c r="P29" s="3"/>
      <c r="Q29" s="3"/>
      <c r="R29" s="3"/>
    </row>
    <row r="30" spans="1:18" x14ac:dyDescent="0.2">
      <c r="A30" s="75">
        <v>14</v>
      </c>
      <c r="B30" s="100" t="s">
        <v>51</v>
      </c>
      <c r="C30" s="114" t="s">
        <v>33</v>
      </c>
      <c r="D30" s="82">
        <v>2119.67</v>
      </c>
      <c r="E30" s="8">
        <f>COUNTIFS('Tabela Apont Uteis'!$G$3:$G$875,'Equipe 1'!$C$8,'Tabela Apont Uteis'!$B$3:$B$875,'Equipe 1'!B30,'Tabela Apont Uteis'!$E$3:$E$875,"segunda-feira")+COUNTIFS('Tabela Apont Uteis'!$G$3:$G$875,'Equipe 1'!$C$8,'Tabela Apont Uteis'!$B$3:$B$875,'Equipe 1'!B30,'Tabela Apont Uteis'!$E$3:$E$875,"terça-feira")+COUNTIFS('Tabela Apont Uteis'!$G$3:$G$875,'Equipe 1'!$C$8,'Tabela Apont Uteis'!$B$3:$B$875,'Equipe 1'!B30,'Tabela Apont Uteis'!$E$3:$E$875,"quarta-feira")+COUNTIFS('Tabela Apont Uteis'!$G$3:$G$875,'Equipe 1'!$C$8,'Tabela Apont Uteis'!$B$3:$B$875,'Equipe 1'!B30,'Tabela Apont Uteis'!$E$3:$E$875,"quinta-feira")+COUNTIFS('Tabela Apont Uteis'!$G$3:$G$875,'Equipe 1'!$C$8,'Tabela Apont Uteis'!$B$3:$B$875,'Equipe 1'!B30,'Tabela Apont Uteis'!$E$3:$E$875,"sexta-feira")+COUNTIFS('Tabela Apont Uteis'!$G$3:$G$875,'Equipe 1'!$C$8,'Tabela Apont Uteis'!$B$3:$B$875,'Equipe 1'!B30,'Tabela Apont Uteis'!$E$3:$E$875,"sábado")</f>
        <v>0</v>
      </c>
      <c r="F30" s="8"/>
      <c r="G30" s="8"/>
      <c r="H30" s="8">
        <f>COUNTIFS('Tabela Apont Domingo e Feriado'!$E$3:$E$74,'Equipe 1'!$C$8,'Tabela Apont Domingo e Feriado'!$B$3:$B$74,'Equipe 1'!B30)</f>
        <v>0</v>
      </c>
      <c r="I30" s="11" t="str">
        <f t="shared" si="0"/>
        <v xml:space="preserve"> </v>
      </c>
      <c r="J30" s="11" t="str">
        <f t="shared" si="1"/>
        <v xml:space="preserve"> </v>
      </c>
      <c r="K30" s="15" t="str">
        <f t="shared" si="2"/>
        <v xml:space="preserve"> </v>
      </c>
      <c r="L30" s="16">
        <f t="shared" si="3"/>
        <v>0</v>
      </c>
      <c r="M30" s="3"/>
      <c r="N30" s="73"/>
      <c r="O30" s="3"/>
      <c r="P30" s="3"/>
      <c r="Q30" s="3"/>
      <c r="R30" s="3"/>
    </row>
    <row r="31" spans="1:18" x14ac:dyDescent="0.2">
      <c r="A31" s="75">
        <v>15</v>
      </c>
      <c r="B31" s="100" t="s">
        <v>80</v>
      </c>
      <c r="C31" s="114" t="s">
        <v>33</v>
      </c>
      <c r="D31" s="82">
        <v>1795.8</v>
      </c>
      <c r="E31" s="8">
        <f>COUNTIFS('Tabela Apont Uteis'!$G$3:$G$875,'Equipe 1'!$C$8,'Tabela Apont Uteis'!$B$3:$B$875,'Equipe 1'!B31,'Tabela Apont Uteis'!$E$3:$E$875,"segunda-feira")+COUNTIFS('Tabela Apont Uteis'!$G$3:$G$875,'Equipe 1'!$C$8,'Tabela Apont Uteis'!$B$3:$B$875,'Equipe 1'!B31,'Tabela Apont Uteis'!$E$3:$E$875,"terça-feira")+COUNTIFS('Tabela Apont Uteis'!$G$3:$G$875,'Equipe 1'!$C$8,'Tabela Apont Uteis'!$B$3:$B$875,'Equipe 1'!B31,'Tabela Apont Uteis'!$E$3:$E$875,"quarta-feira")+COUNTIFS('Tabela Apont Uteis'!$G$3:$G$875,'Equipe 1'!$C$8,'Tabela Apont Uteis'!$B$3:$B$875,'Equipe 1'!B31,'Tabela Apont Uteis'!$E$3:$E$875,"quinta-feira")+COUNTIFS('Tabela Apont Uteis'!$G$3:$G$875,'Equipe 1'!$C$8,'Tabela Apont Uteis'!$B$3:$B$875,'Equipe 1'!B31,'Tabela Apont Uteis'!$E$3:$E$875,"sexta-feira")+COUNTIFS('Tabela Apont Uteis'!$G$3:$G$875,'Equipe 1'!$C$8,'Tabela Apont Uteis'!$B$3:$B$875,'Equipe 1'!B31,'Tabela Apont Uteis'!$E$3:$E$875,"sábado")</f>
        <v>0</v>
      </c>
      <c r="F31" s="8"/>
      <c r="G31" s="8"/>
      <c r="H31" s="8">
        <f>COUNTIFS('Tabela Apont Domingo e Feriado'!$E$3:$E$74,'Equipe 1'!$C$8,'Tabela Apont Domingo e Feriado'!$B$3:$B$74,'Equipe 1'!B31)</f>
        <v>0</v>
      </c>
      <c r="I31" s="11" t="str">
        <f t="shared" si="0"/>
        <v xml:space="preserve"> </v>
      </c>
      <c r="J31" s="11" t="str">
        <f t="shared" si="1"/>
        <v xml:space="preserve"> </v>
      </c>
      <c r="K31" s="15" t="str">
        <f t="shared" si="2"/>
        <v xml:space="preserve"> </v>
      </c>
      <c r="L31" s="16">
        <f t="shared" si="3"/>
        <v>0</v>
      </c>
      <c r="M31" s="3"/>
      <c r="N31" s="73"/>
      <c r="O31" s="3"/>
      <c r="P31" s="3"/>
      <c r="Q31" s="3"/>
      <c r="R31" s="3"/>
    </row>
    <row r="32" spans="1:18" x14ac:dyDescent="0.2">
      <c r="A32" s="75">
        <v>16</v>
      </c>
      <c r="B32" s="100" t="s">
        <v>81</v>
      </c>
      <c r="C32" s="114" t="s">
        <v>33</v>
      </c>
      <c r="D32" s="82">
        <v>1795.8</v>
      </c>
      <c r="E32" s="8">
        <f>COUNTIFS('Tabela Apont Uteis'!$G$3:$G$875,'Equipe 1'!$C$8,'Tabela Apont Uteis'!$B$3:$B$875,'Equipe 1'!B32,'Tabela Apont Uteis'!$E$3:$E$875,"segunda-feira")+COUNTIFS('Tabela Apont Uteis'!$G$3:$G$875,'Equipe 1'!$C$8,'Tabela Apont Uteis'!$B$3:$B$875,'Equipe 1'!B32,'Tabela Apont Uteis'!$E$3:$E$875,"terça-feira")+COUNTIFS('Tabela Apont Uteis'!$G$3:$G$875,'Equipe 1'!$C$8,'Tabela Apont Uteis'!$B$3:$B$875,'Equipe 1'!B32,'Tabela Apont Uteis'!$E$3:$E$875,"quarta-feira")+COUNTIFS('Tabela Apont Uteis'!$G$3:$G$875,'Equipe 1'!$C$8,'Tabela Apont Uteis'!$B$3:$B$875,'Equipe 1'!B32,'Tabela Apont Uteis'!$E$3:$E$875,"quinta-feira")+COUNTIFS('Tabela Apont Uteis'!$G$3:$G$875,'Equipe 1'!$C$8,'Tabela Apont Uteis'!$B$3:$B$875,'Equipe 1'!B32,'Tabela Apont Uteis'!$E$3:$E$875,"sexta-feira")+COUNTIFS('Tabela Apont Uteis'!$G$3:$G$875,'Equipe 1'!$C$8,'Tabela Apont Uteis'!$B$3:$B$875,'Equipe 1'!B32,'Tabela Apont Uteis'!$E$3:$E$875,"sábado")</f>
        <v>0</v>
      </c>
      <c r="F32" s="8"/>
      <c r="G32" s="8"/>
      <c r="H32" s="8">
        <f>COUNTIFS('Tabela Apont Domingo e Feriado'!$E$3:$E$74,'Equipe 1'!$C$8,'Tabela Apont Domingo e Feriado'!$B$3:$B$74,'Equipe 1'!B32)</f>
        <v>0</v>
      </c>
      <c r="I32" s="11" t="str">
        <f t="shared" si="0"/>
        <v xml:space="preserve"> </v>
      </c>
      <c r="J32" s="11" t="str">
        <f t="shared" si="1"/>
        <v xml:space="preserve"> </v>
      </c>
      <c r="K32" s="15" t="str">
        <f t="shared" si="2"/>
        <v xml:space="preserve"> </v>
      </c>
      <c r="L32" s="16">
        <f t="shared" si="3"/>
        <v>0</v>
      </c>
      <c r="M32" s="3"/>
      <c r="N32" s="73"/>
      <c r="O32" s="3"/>
      <c r="P32" s="3"/>
      <c r="Q32" s="3"/>
      <c r="R32" s="3"/>
    </row>
    <row r="33" spans="1:18" x14ac:dyDescent="0.2">
      <c r="A33" s="75">
        <v>17</v>
      </c>
      <c r="B33" s="100" t="s">
        <v>322</v>
      </c>
      <c r="C33" s="114" t="s">
        <v>33</v>
      </c>
      <c r="D33" s="82">
        <v>1795.8</v>
      </c>
      <c r="E33" s="8">
        <f>COUNTIFS('Tabela Apont Uteis'!$G$3:$G$875,'Equipe 1'!$C$8,'Tabela Apont Uteis'!$B$3:$B$875,'Equipe 1'!B33,'Tabela Apont Uteis'!$E$3:$E$875,"segunda-feira")+COUNTIFS('Tabela Apont Uteis'!$G$3:$G$875,'Equipe 1'!$C$8,'Tabela Apont Uteis'!$B$3:$B$875,'Equipe 1'!B33,'Tabela Apont Uteis'!$E$3:$E$875,"terça-feira")+COUNTIFS('Tabela Apont Uteis'!$G$3:$G$875,'Equipe 1'!$C$8,'Tabela Apont Uteis'!$B$3:$B$875,'Equipe 1'!B33,'Tabela Apont Uteis'!$E$3:$E$875,"quarta-feira")+COUNTIFS('Tabela Apont Uteis'!$G$3:$G$875,'Equipe 1'!$C$8,'Tabela Apont Uteis'!$B$3:$B$875,'Equipe 1'!B33,'Tabela Apont Uteis'!$E$3:$E$875,"quinta-feira")+COUNTIFS('Tabela Apont Uteis'!$G$3:$G$875,'Equipe 1'!$C$8,'Tabela Apont Uteis'!$B$3:$B$875,'Equipe 1'!B33,'Tabela Apont Uteis'!$E$3:$E$875,"sexta-feira")+COUNTIFS('Tabela Apont Uteis'!$G$3:$G$875,'Equipe 1'!$C$8,'Tabela Apont Uteis'!$B$3:$B$875,'Equipe 1'!B33,'Tabela Apont Uteis'!$E$3:$E$875,"sábado")</f>
        <v>0</v>
      </c>
      <c r="F33" s="8"/>
      <c r="G33" s="8"/>
      <c r="H33" s="8">
        <f>COUNTIFS('Tabela Apont Domingo e Feriado'!$E$3:$E$74,'Equipe 1'!$C$8,'Tabela Apont Domingo e Feriado'!$B$3:$B$74,'Equipe 1'!B33)</f>
        <v>0</v>
      </c>
      <c r="I33" s="11" t="str">
        <f t="shared" si="0"/>
        <v xml:space="preserve"> </v>
      </c>
      <c r="J33" s="11" t="str">
        <f t="shared" si="1"/>
        <v xml:space="preserve"> </v>
      </c>
      <c r="K33" s="15" t="str">
        <f t="shared" si="2"/>
        <v xml:space="preserve"> </v>
      </c>
      <c r="L33" s="16">
        <f t="shared" si="3"/>
        <v>0</v>
      </c>
      <c r="M33" s="3"/>
      <c r="N33" s="73"/>
      <c r="O33" s="3"/>
      <c r="P33" s="3"/>
      <c r="Q33" s="3"/>
      <c r="R33" s="3"/>
    </row>
    <row r="34" spans="1:18" x14ac:dyDescent="0.2">
      <c r="A34" s="75">
        <v>18</v>
      </c>
      <c r="B34" s="100" t="s">
        <v>217</v>
      </c>
      <c r="C34" s="113" t="s">
        <v>33</v>
      </c>
      <c r="D34" s="82">
        <v>2011.72</v>
      </c>
      <c r="E34" s="8">
        <f>COUNTIFS('Tabela Apont Uteis'!$G$3:$G$875,'Equipe 1'!$C$8,'Tabela Apont Uteis'!$B$3:$B$875,'Equipe 1'!B34,'Tabela Apont Uteis'!$E$3:$E$875,"segunda-feira")+COUNTIFS('Tabela Apont Uteis'!$G$3:$G$875,'Equipe 1'!$C$8,'Tabela Apont Uteis'!$B$3:$B$875,'Equipe 1'!B34,'Tabela Apont Uteis'!$E$3:$E$875,"terça-feira")+COUNTIFS('Tabela Apont Uteis'!$G$3:$G$875,'Equipe 1'!$C$8,'Tabela Apont Uteis'!$B$3:$B$875,'Equipe 1'!B34,'Tabela Apont Uteis'!$E$3:$E$875,"quarta-feira")+COUNTIFS('Tabela Apont Uteis'!$G$3:$G$875,'Equipe 1'!$C$8,'Tabela Apont Uteis'!$B$3:$B$875,'Equipe 1'!B34,'Tabela Apont Uteis'!$E$3:$E$875,"quinta-feira")+COUNTIFS('Tabela Apont Uteis'!$G$3:$G$875,'Equipe 1'!$C$8,'Tabela Apont Uteis'!$B$3:$B$875,'Equipe 1'!B34,'Tabela Apont Uteis'!$E$3:$E$875,"sexta-feira")+COUNTIFS('Tabela Apont Uteis'!$G$3:$G$875,'Equipe 1'!$C$8,'Tabela Apont Uteis'!$B$3:$B$875,'Equipe 1'!B34,'Tabela Apont Uteis'!$E$3:$E$875,"sábado")</f>
        <v>0</v>
      </c>
      <c r="F34" s="8"/>
      <c r="G34" s="8"/>
      <c r="H34" s="8">
        <f>COUNTIFS('Tabela Apont Domingo e Feriado'!$E$3:$E$74,'Equipe 1'!$C$8,'Tabela Apont Domingo e Feriado'!$B$3:$B$74,'Equipe 1'!B34)</f>
        <v>0</v>
      </c>
      <c r="I34" s="11" t="str">
        <f t="shared" si="0"/>
        <v xml:space="preserve"> </v>
      </c>
      <c r="J34" s="11" t="str">
        <f t="shared" si="1"/>
        <v xml:space="preserve"> </v>
      </c>
      <c r="K34" s="15" t="str">
        <f t="shared" si="2"/>
        <v xml:space="preserve"> </v>
      </c>
      <c r="L34" s="16">
        <f t="shared" si="3"/>
        <v>0</v>
      </c>
      <c r="M34" s="3"/>
      <c r="N34" s="73"/>
      <c r="O34" s="3"/>
      <c r="P34" s="3"/>
      <c r="Q34" s="3"/>
      <c r="R34" s="3"/>
    </row>
    <row r="35" spans="1:18" s="95" customFormat="1" ht="15" x14ac:dyDescent="0.35">
      <c r="A35" s="75">
        <v>19</v>
      </c>
      <c r="B35" s="100" t="s">
        <v>37</v>
      </c>
      <c r="C35" s="115" t="s">
        <v>38</v>
      </c>
      <c r="D35" s="91">
        <v>2675.76</v>
      </c>
      <c r="E35" s="8">
        <f>COUNTIFS('Tabela Apont Uteis'!$G$3:$G$875,'Equipe 1'!$C$8,'Tabela Apont Uteis'!$B$3:$B$875,'Equipe 1'!B35,'Tabela Apont Uteis'!$E$3:$E$875,"segunda-feira")+COUNTIFS('Tabela Apont Uteis'!$G$3:$G$875,'Equipe 1'!$C$8,'Tabela Apont Uteis'!$B$3:$B$875,'Equipe 1'!B35,'Tabela Apont Uteis'!$E$3:$E$875,"terça-feira")+COUNTIFS('Tabela Apont Uteis'!$G$3:$G$875,'Equipe 1'!$C$8,'Tabela Apont Uteis'!$B$3:$B$875,'Equipe 1'!B35,'Tabela Apont Uteis'!$E$3:$E$875,"quarta-feira")+COUNTIFS('Tabela Apont Uteis'!$G$3:$G$875,'Equipe 1'!$C$8,'Tabela Apont Uteis'!$B$3:$B$875,'Equipe 1'!B35,'Tabela Apont Uteis'!$E$3:$E$875,"quinta-feira")+COUNTIFS('Tabela Apont Uteis'!$G$3:$G$875,'Equipe 1'!$C$8,'Tabela Apont Uteis'!$B$3:$B$875,'Equipe 1'!B35,'Tabela Apont Uteis'!$E$3:$E$875,"sexta-feira")+COUNTIFS('Tabela Apont Uteis'!$G$3:$G$875,'Equipe 1'!$C$8,'Tabela Apont Uteis'!$B$3:$B$875,'Equipe 1'!B35,'Tabela Apont Uteis'!$E$3:$E$875,"sábado")</f>
        <v>0</v>
      </c>
      <c r="F35" s="8"/>
      <c r="G35" s="8"/>
      <c r="H35" s="8">
        <f>COUNTIFS('Tabela Apont Domingo e Feriado'!$E$3:$E$74,'Equipe 1'!$C$8,'Tabela Apont Domingo e Feriado'!$B$3:$B$74,'Equipe 1'!B35)</f>
        <v>0</v>
      </c>
      <c r="I35" s="11" t="str">
        <f t="shared" si="0"/>
        <v xml:space="preserve"> </v>
      </c>
      <c r="J35" s="11" t="str">
        <f t="shared" si="1"/>
        <v xml:space="preserve"> </v>
      </c>
      <c r="K35" s="101" t="str">
        <f>IF(SUM(E35:H35)&lt;&gt;0,SUM(E35:H35)," ")</f>
        <v xml:space="preserve"> </v>
      </c>
      <c r="L35" s="102">
        <f>(((D35*(1+$L$3)/22*E35)+(D35*(1+$L$3)*(1+$L$4)/22*F35)+(D35*(1+$L$3)*(1+$L$8)/22*G35)+(D35*(1+$L$3)*(1+$L$6)/22*H35))*(1+$L$7))+SUM($N$3:$N$8)/22*E35+SUM($N$3:$N$8)/22*F35+SUM($N$3:$N$8)/22*G35+SUM($N$3:$N$8)/22*H35</f>
        <v>0</v>
      </c>
      <c r="M35" s="88" t="s">
        <v>48</v>
      </c>
      <c r="N35" s="93"/>
      <c r="O35" s="94"/>
      <c r="P35" s="94"/>
      <c r="Q35" s="94"/>
      <c r="R35" s="94"/>
    </row>
    <row r="36" spans="1:18" s="95" customFormat="1" ht="15" x14ac:dyDescent="0.35">
      <c r="A36" s="75">
        <v>20</v>
      </c>
      <c r="B36" s="100" t="s">
        <v>105</v>
      </c>
      <c r="C36" s="82" t="s">
        <v>33</v>
      </c>
      <c r="D36" s="82">
        <v>2343.15</v>
      </c>
      <c r="E36" s="8">
        <f>COUNTIFS('Tabela Apont Uteis'!$G$3:$G$875,'Equipe 1'!$C$8,'Tabela Apont Uteis'!$B$3:$B$875,'Equipe 1'!B36,'Tabela Apont Uteis'!$E$3:$E$875,"segunda-feira")+COUNTIFS('Tabela Apont Uteis'!$G$3:$G$875,'Equipe 1'!$C$8,'Tabela Apont Uteis'!$B$3:$B$875,'Equipe 1'!B36,'Tabela Apont Uteis'!$E$3:$E$875,"terça-feira")+COUNTIFS('Tabela Apont Uteis'!$G$3:$G$875,'Equipe 1'!$C$8,'Tabela Apont Uteis'!$B$3:$B$875,'Equipe 1'!B36,'Tabela Apont Uteis'!$E$3:$E$875,"quarta-feira")+COUNTIFS('Tabela Apont Uteis'!$G$3:$G$875,'Equipe 1'!$C$8,'Tabela Apont Uteis'!$B$3:$B$875,'Equipe 1'!B36,'Tabela Apont Uteis'!$E$3:$E$875,"quinta-feira")+COUNTIFS('Tabela Apont Uteis'!$G$3:$G$875,'Equipe 1'!$C$8,'Tabela Apont Uteis'!$B$3:$B$875,'Equipe 1'!B36,'Tabela Apont Uteis'!$E$3:$E$875,"sexta-feira")+COUNTIFS('Tabela Apont Uteis'!$G$3:$G$875,'Equipe 1'!$C$8,'Tabela Apont Uteis'!$B$3:$B$875,'Equipe 1'!B36,'Tabela Apont Uteis'!$E$3:$E$875,"sábado")</f>
        <v>0</v>
      </c>
      <c r="F36" s="8"/>
      <c r="G36" s="8"/>
      <c r="H36" s="8">
        <f>COUNTIFS('Tabela Apont Domingo e Feriado'!$E$3:$E$74,'Equipe 1'!$C$8,'Tabela Apont Domingo e Feriado'!$B$3:$B$74,'Equipe 1'!B36)</f>
        <v>0</v>
      </c>
      <c r="I36" s="11" t="str">
        <f t="shared" si="0"/>
        <v xml:space="preserve"> </v>
      </c>
      <c r="J36" s="11" t="str">
        <f t="shared" si="1"/>
        <v xml:space="preserve"> </v>
      </c>
      <c r="K36" s="15" t="str">
        <f t="shared" si="2"/>
        <v xml:space="preserve"> </v>
      </c>
      <c r="L36" s="16">
        <f t="shared" si="3"/>
        <v>0</v>
      </c>
      <c r="M36" s="88"/>
      <c r="N36" s="93"/>
      <c r="O36" s="94"/>
      <c r="P36" s="94"/>
      <c r="Q36" s="94"/>
      <c r="R36" s="94"/>
    </row>
    <row r="37" spans="1:18" s="95" customFormat="1" ht="15" x14ac:dyDescent="0.35">
      <c r="A37" s="75">
        <v>21</v>
      </c>
      <c r="B37" s="100" t="s">
        <v>107</v>
      </c>
      <c r="C37" s="82" t="s">
        <v>33</v>
      </c>
      <c r="D37" s="82">
        <v>1795.8</v>
      </c>
      <c r="E37" s="8">
        <f>COUNTIFS('Tabela Apont Uteis'!$G$3:$G$875,'Equipe 1'!$C$8,'Tabela Apont Uteis'!$B$3:$B$875,'Equipe 1'!B37,'Tabela Apont Uteis'!$E$3:$E$875,"segunda-feira")+COUNTIFS('Tabela Apont Uteis'!$G$3:$G$875,'Equipe 1'!$C$8,'Tabela Apont Uteis'!$B$3:$B$875,'Equipe 1'!B37,'Tabela Apont Uteis'!$E$3:$E$875,"terça-feira")+COUNTIFS('Tabela Apont Uteis'!$G$3:$G$875,'Equipe 1'!$C$8,'Tabela Apont Uteis'!$B$3:$B$875,'Equipe 1'!B37,'Tabela Apont Uteis'!$E$3:$E$875,"quarta-feira")+COUNTIFS('Tabela Apont Uteis'!$G$3:$G$875,'Equipe 1'!$C$8,'Tabela Apont Uteis'!$B$3:$B$875,'Equipe 1'!B37,'Tabela Apont Uteis'!$E$3:$E$875,"quinta-feira")+COUNTIFS('Tabela Apont Uteis'!$G$3:$G$875,'Equipe 1'!$C$8,'Tabela Apont Uteis'!$B$3:$B$875,'Equipe 1'!B37,'Tabela Apont Uteis'!$E$3:$E$875,"sexta-feira")+COUNTIFS('Tabela Apont Uteis'!$G$3:$G$875,'Equipe 1'!$C$8,'Tabela Apont Uteis'!$B$3:$B$875,'Equipe 1'!B37,'Tabela Apont Uteis'!$E$3:$E$875,"sábado")</f>
        <v>0</v>
      </c>
      <c r="F37" s="8"/>
      <c r="G37" s="8"/>
      <c r="H37" s="8">
        <f>COUNTIFS('Tabela Apont Domingo e Feriado'!$E$3:$E$74,'Equipe 1'!$C$8,'Tabela Apont Domingo e Feriado'!$B$3:$B$74,'Equipe 1'!B37)</f>
        <v>0</v>
      </c>
      <c r="I37" s="11" t="str">
        <f t="shared" si="0"/>
        <v xml:space="preserve"> </v>
      </c>
      <c r="J37" s="11" t="str">
        <f t="shared" si="1"/>
        <v xml:space="preserve"> </v>
      </c>
      <c r="K37" s="15" t="str">
        <f t="shared" si="2"/>
        <v xml:space="preserve"> </v>
      </c>
      <c r="L37" s="16">
        <f t="shared" si="3"/>
        <v>0</v>
      </c>
      <c r="M37" s="88"/>
      <c r="N37" s="93"/>
      <c r="O37" s="94"/>
      <c r="P37" s="94"/>
      <c r="Q37" s="94"/>
      <c r="R37" s="94"/>
    </row>
    <row r="38" spans="1:18" s="95" customFormat="1" ht="15" x14ac:dyDescent="0.35">
      <c r="A38" s="75">
        <v>22</v>
      </c>
      <c r="B38" s="100" t="s">
        <v>335</v>
      </c>
      <c r="C38" s="82" t="s">
        <v>341</v>
      </c>
      <c r="D38" s="82">
        <v>1417.42</v>
      </c>
      <c r="E38" s="8">
        <f>COUNTIFS('Tabela Apont Uteis'!$G$3:$G$875,'Equipe 1'!$C$8,'Tabela Apont Uteis'!$B$3:$B$875,'Equipe 1'!B38,'Tabela Apont Uteis'!$E$3:$E$875,"segunda-feira")+COUNTIFS('Tabela Apont Uteis'!$G$3:$G$875,'Equipe 1'!$C$8,'Tabela Apont Uteis'!$B$3:$B$875,'Equipe 1'!B38,'Tabela Apont Uteis'!$E$3:$E$875,"terça-feira")+COUNTIFS('Tabela Apont Uteis'!$G$3:$G$875,'Equipe 1'!$C$8,'Tabela Apont Uteis'!$B$3:$B$875,'Equipe 1'!B38,'Tabela Apont Uteis'!$E$3:$E$875,"quarta-feira")+COUNTIFS('Tabela Apont Uteis'!$G$3:$G$875,'Equipe 1'!$C$8,'Tabela Apont Uteis'!$B$3:$B$875,'Equipe 1'!B38,'Tabela Apont Uteis'!$E$3:$E$875,"quinta-feira")+COUNTIFS('Tabela Apont Uteis'!$G$3:$G$875,'Equipe 1'!$C$8,'Tabela Apont Uteis'!$B$3:$B$875,'Equipe 1'!B38,'Tabela Apont Uteis'!$E$3:$E$875,"sexta-feira")+COUNTIFS('Tabela Apont Uteis'!$G$3:$G$875,'Equipe 1'!$C$8,'Tabela Apont Uteis'!$B$3:$B$875,'Equipe 1'!B38,'Tabela Apont Uteis'!$E$3:$E$875,"sábado")</f>
        <v>0</v>
      </c>
      <c r="F38" s="8"/>
      <c r="G38" s="8"/>
      <c r="H38" s="8">
        <f>COUNTIFS('Tabela Apont Domingo e Feriado'!$E$3:$E$74,'Equipe 1'!$C$8,'Tabela Apont Domingo e Feriado'!$B$3:$B$74,'Equipe 1'!B38)</f>
        <v>0</v>
      </c>
      <c r="I38" s="11" t="str">
        <f t="shared" si="0"/>
        <v xml:space="preserve"> </v>
      </c>
      <c r="J38" s="11" t="str">
        <f t="shared" si="1"/>
        <v xml:space="preserve"> </v>
      </c>
      <c r="K38" s="15" t="str">
        <f t="shared" si="2"/>
        <v xml:space="preserve"> </v>
      </c>
      <c r="L38" s="16">
        <f t="shared" si="3"/>
        <v>0</v>
      </c>
      <c r="M38" s="88"/>
      <c r="N38" s="93"/>
      <c r="O38" s="94"/>
      <c r="P38" s="94"/>
      <c r="Q38" s="94"/>
      <c r="R38" s="94"/>
    </row>
    <row r="39" spans="1:18" s="95" customFormat="1" ht="15" x14ac:dyDescent="0.35">
      <c r="A39" s="75">
        <v>23</v>
      </c>
      <c r="B39" s="100" t="s">
        <v>108</v>
      </c>
      <c r="C39" s="82" t="s">
        <v>33</v>
      </c>
      <c r="D39" s="82">
        <v>1795.8</v>
      </c>
      <c r="E39" s="8">
        <f>COUNTIFS('Tabela Apont Uteis'!$G$3:$G$875,'Equipe 1'!$C$8,'Tabela Apont Uteis'!$B$3:$B$875,'Equipe 1'!B39,'Tabela Apont Uteis'!$E$3:$E$875,"segunda-feira")+COUNTIFS('Tabela Apont Uteis'!$G$3:$G$875,'Equipe 1'!$C$8,'Tabela Apont Uteis'!$B$3:$B$875,'Equipe 1'!B39,'Tabela Apont Uteis'!$E$3:$E$875,"terça-feira")+COUNTIFS('Tabela Apont Uteis'!$G$3:$G$875,'Equipe 1'!$C$8,'Tabela Apont Uteis'!$B$3:$B$875,'Equipe 1'!B39,'Tabela Apont Uteis'!$E$3:$E$875,"quarta-feira")+COUNTIFS('Tabela Apont Uteis'!$G$3:$G$875,'Equipe 1'!$C$8,'Tabela Apont Uteis'!$B$3:$B$875,'Equipe 1'!B39,'Tabela Apont Uteis'!$E$3:$E$875,"quinta-feira")+COUNTIFS('Tabela Apont Uteis'!$G$3:$G$875,'Equipe 1'!$C$8,'Tabela Apont Uteis'!$B$3:$B$875,'Equipe 1'!B39,'Tabela Apont Uteis'!$E$3:$E$875,"sexta-feira")+COUNTIFS('Tabela Apont Uteis'!$G$3:$G$875,'Equipe 1'!$C$8,'Tabela Apont Uteis'!$B$3:$B$875,'Equipe 1'!B39,'Tabela Apont Uteis'!$E$3:$E$875,"sábado")</f>
        <v>0</v>
      </c>
      <c r="F39" s="8"/>
      <c r="G39" s="8"/>
      <c r="H39" s="8">
        <f>COUNTIFS('Tabela Apont Domingo e Feriado'!$E$3:$E$74,'Equipe 1'!$C$8,'Tabela Apont Domingo e Feriado'!$B$3:$B$74,'Equipe 1'!B39)</f>
        <v>0</v>
      </c>
      <c r="I39" s="11" t="str">
        <f t="shared" si="0"/>
        <v xml:space="preserve"> </v>
      </c>
      <c r="J39" s="11" t="str">
        <f t="shared" si="1"/>
        <v xml:space="preserve"> </v>
      </c>
      <c r="K39" s="15" t="str">
        <f t="shared" si="2"/>
        <v xml:space="preserve"> </v>
      </c>
      <c r="L39" s="16">
        <f t="shared" si="3"/>
        <v>0</v>
      </c>
      <c r="M39" s="88"/>
      <c r="N39" s="93"/>
      <c r="O39" s="94"/>
      <c r="P39" s="94"/>
      <c r="Q39" s="94"/>
      <c r="R39" s="94"/>
    </row>
    <row r="40" spans="1:18" ht="15" x14ac:dyDescent="0.35">
      <c r="A40" s="75">
        <v>24</v>
      </c>
      <c r="B40" s="100" t="s">
        <v>106</v>
      </c>
      <c r="C40" s="113" t="s">
        <v>33</v>
      </c>
      <c r="D40" s="82">
        <v>1795.8</v>
      </c>
      <c r="E40" s="8">
        <f>COUNTIFS('Tabela Apont Uteis'!$G$3:$G$875,'Equipe 1'!$C$8,'Tabela Apont Uteis'!$B$3:$B$875,'Equipe 1'!B40,'Tabela Apont Uteis'!$E$3:$E$875,"segunda-feira")+COUNTIFS('Tabela Apont Uteis'!$G$3:$G$875,'Equipe 1'!$C$8,'Tabela Apont Uteis'!$B$3:$B$875,'Equipe 1'!B40,'Tabela Apont Uteis'!$E$3:$E$875,"terça-feira")+COUNTIFS('Tabela Apont Uteis'!$G$3:$G$875,'Equipe 1'!$C$8,'Tabela Apont Uteis'!$B$3:$B$875,'Equipe 1'!B40,'Tabela Apont Uteis'!$E$3:$E$875,"quarta-feira")+COUNTIFS('Tabela Apont Uteis'!$G$3:$G$875,'Equipe 1'!$C$8,'Tabela Apont Uteis'!$B$3:$B$875,'Equipe 1'!B40,'Tabela Apont Uteis'!$E$3:$E$875,"quinta-feira")+COUNTIFS('Tabela Apont Uteis'!$G$3:$G$875,'Equipe 1'!$C$8,'Tabela Apont Uteis'!$B$3:$B$875,'Equipe 1'!B40,'Tabela Apont Uteis'!$E$3:$E$875,"sexta-feira")+COUNTIFS('Tabela Apont Uteis'!$G$3:$G$875,'Equipe 1'!$C$8,'Tabela Apont Uteis'!$B$3:$B$875,'Equipe 1'!B40,'Tabela Apont Uteis'!$E$3:$E$875,"sábado")</f>
        <v>0</v>
      </c>
      <c r="F40" s="92"/>
      <c r="G40" s="92"/>
      <c r="H40" s="8">
        <f>COUNTIFS('Tabela Apont Domingo e Feriado'!$E$3:$E$74,'Equipe 1'!$C$8,'Tabela Apont Domingo e Feriado'!$B$3:$B$74,'Equipe 1'!B40)</f>
        <v>0</v>
      </c>
      <c r="I40" s="11" t="str">
        <f t="shared" si="0"/>
        <v xml:space="preserve"> </v>
      </c>
      <c r="J40" s="11" t="str">
        <f t="shared" si="1"/>
        <v xml:space="preserve"> </v>
      </c>
      <c r="K40" s="15" t="str">
        <f t="shared" si="2"/>
        <v xml:space="preserve"> </v>
      </c>
      <c r="L40" s="16">
        <f t="shared" si="3"/>
        <v>0</v>
      </c>
      <c r="M40" s="88"/>
      <c r="N40" s="73"/>
      <c r="O40" s="3"/>
      <c r="P40" s="3"/>
      <c r="Q40" s="3"/>
      <c r="R40" s="3"/>
    </row>
    <row r="41" spans="1:18" x14ac:dyDescent="0.2">
      <c r="A41" s="75">
        <v>25</v>
      </c>
      <c r="B41" s="100" t="s">
        <v>218</v>
      </c>
      <c r="C41" s="116" t="s">
        <v>58</v>
      </c>
      <c r="D41" s="82">
        <v>9856.01</v>
      </c>
      <c r="E41" s="8">
        <f>COUNTIFS('Tabela Apont Uteis'!$G$3:$G$875,'Equipe 1'!$C$8,'Tabela Apont Uteis'!$B$3:$B$875,'Equipe 1'!B41,'Tabela Apont Uteis'!$E$3:$E$875,"segunda-feira")+COUNTIFS('Tabela Apont Uteis'!$G$3:$G$875,'Equipe 1'!$C$8,'Tabela Apont Uteis'!$B$3:$B$875,'Equipe 1'!B41,'Tabela Apont Uteis'!$E$3:$E$875,"terça-feira")+COUNTIFS('Tabela Apont Uteis'!$G$3:$G$875,'Equipe 1'!$C$8,'Tabela Apont Uteis'!$B$3:$B$875,'Equipe 1'!B41,'Tabela Apont Uteis'!$E$3:$E$875,"quarta-feira")+COUNTIFS('Tabela Apont Uteis'!$G$3:$G$875,'Equipe 1'!$C$8,'Tabela Apont Uteis'!$B$3:$B$875,'Equipe 1'!B41,'Tabela Apont Uteis'!$E$3:$E$875,"quinta-feira")+COUNTIFS('Tabela Apont Uteis'!$G$3:$G$875,'Equipe 1'!$C$8,'Tabela Apont Uteis'!$B$3:$B$875,'Equipe 1'!B41,'Tabela Apont Uteis'!$E$3:$E$875,"sexta-feira")+COUNTIFS('Tabela Apont Uteis'!$G$3:$G$875,'Equipe 1'!$C$8,'Tabela Apont Uteis'!$B$3:$B$875,'Equipe 1'!B41,'Tabela Apont Uteis'!$E$3:$E$875,"sábado")</f>
        <v>0</v>
      </c>
      <c r="F41" s="8"/>
      <c r="G41" s="8"/>
      <c r="H41" s="8">
        <f>COUNTIFS('Tabela Apont Domingo e Feriado'!$E$3:$E$74,'Equipe 1'!$C$8,'Tabela Apont Domingo e Feriado'!$B$3:$B$74,'Equipe 1'!B41)</f>
        <v>0</v>
      </c>
      <c r="I41" s="11" t="str">
        <f t="shared" si="0"/>
        <v xml:space="preserve"> </v>
      </c>
      <c r="J41" s="11" t="str">
        <f t="shared" si="1"/>
        <v xml:space="preserve"> </v>
      </c>
      <c r="K41" s="15" t="str">
        <f t="shared" si="2"/>
        <v xml:space="preserve"> </v>
      </c>
      <c r="L41" s="16">
        <f>(((D41*(1+$N$16)/22*E41)+(D41*(1+$N$16)*(1+$L$10)/22*F41)+(D41*(1+$N$16)*(1+$L$11)/22*G41)+(D41*(1+$N$16)*(1+$L$12)/22*H41))*(1+$L$13))+SUM($N$10:$N$14)/22*E41+SUM($N$10:$N$14)/22*F41+SUM($N$10:$N$14)/22*G41+SUM($N$10:$N$14)/22*H41</f>
        <v>0</v>
      </c>
      <c r="M41" s="88"/>
      <c r="N41" s="73"/>
      <c r="O41" s="3"/>
      <c r="P41" s="3"/>
      <c r="Q41" s="3"/>
      <c r="R41" s="3"/>
    </row>
    <row r="42" spans="1:18" x14ac:dyDescent="0.2">
      <c r="A42" s="75">
        <v>26</v>
      </c>
      <c r="B42" s="76"/>
      <c r="C42" s="113"/>
      <c r="D42" s="82"/>
      <c r="E42" s="8">
        <f>COUNTIFS('Tabela Apont Uteis'!$G$3:$G$875,'Equipe 1'!$C$8,'Tabela Apont Uteis'!$B$3:$B$875,'Equipe 1'!B42,'Tabela Apont Uteis'!$E$3:$E$875,"segunda-feira")+COUNTIFS('Tabela Apont Uteis'!$G$3:$G$875,'Equipe 1'!$C$8,'Tabela Apont Uteis'!$B$3:$B$875,'Equipe 1'!B42,'Tabela Apont Uteis'!$E$3:$E$875,"terça-feira")+COUNTIFS('Tabela Apont Uteis'!$G$3:$G$875,'Equipe 1'!$C$8,'Tabela Apont Uteis'!$B$3:$B$875,'Equipe 1'!B42,'Tabela Apont Uteis'!$E$3:$E$875,"quarta-feira")+COUNTIFS('Tabela Apont Uteis'!$G$3:$G$875,'Equipe 1'!$C$8,'Tabela Apont Uteis'!$B$3:$B$875,'Equipe 1'!B42,'Tabela Apont Uteis'!$E$3:$E$875,"quinta-feira")+COUNTIFS('Tabela Apont Uteis'!$G$3:$G$875,'Equipe 1'!$C$8,'Tabela Apont Uteis'!$B$3:$B$875,'Equipe 1'!B42,'Tabela Apont Uteis'!$E$3:$E$875,"sexta-feira")+COUNTIFS('Tabela Apont Uteis'!$G$3:$G$875,'Equipe 1'!$C$8,'Tabela Apont Uteis'!$B$3:$B$875,'Equipe 1'!B42,'Tabela Apont Uteis'!$E$3:$E$875,"sábado")</f>
        <v>0</v>
      </c>
      <c r="F42" s="8"/>
      <c r="G42" s="8"/>
      <c r="H42" s="8">
        <f>COUNTIFS('Tabela Apont Domingo e Feriado'!$E$3:$E$74,'Equipe 1'!$C$8,'Tabela Apont Domingo e Feriado'!$B$3:$B$74,'Equipe 1'!B42)</f>
        <v>0</v>
      </c>
      <c r="I42" s="11" t="str">
        <f t="shared" si="0"/>
        <v xml:space="preserve"> </v>
      </c>
      <c r="J42" s="11" t="str">
        <f t="shared" si="1"/>
        <v xml:space="preserve"> </v>
      </c>
      <c r="K42" s="15" t="str">
        <f t="shared" si="2"/>
        <v xml:space="preserve"> </v>
      </c>
      <c r="L42" s="16">
        <f t="shared" si="3"/>
        <v>0</v>
      </c>
      <c r="M42" s="3"/>
      <c r="N42" s="73"/>
      <c r="O42" s="3"/>
      <c r="P42" s="3"/>
      <c r="Q42" s="3"/>
      <c r="R42" s="3"/>
    </row>
    <row r="43" spans="1:18" ht="13.5" thickBot="1" x14ac:dyDescent="0.25">
      <c r="A43" s="75">
        <v>27</v>
      </c>
      <c r="B43" s="77"/>
      <c r="C43" s="78"/>
      <c r="D43" s="79"/>
      <c r="E43" s="8">
        <f>COUNTIFS('Tabela Apont Uteis'!$G$3:$G$875,'Equipe 1'!$C$8,'Tabela Apont Uteis'!$B$3:$B$875,'Equipe 1'!B43,'Tabela Apont Uteis'!$E$3:$E$875,"segunda-feira")+COUNTIFS('Tabela Apont Uteis'!$G$3:$G$875,'Equipe 1'!$C$8,'Tabela Apont Uteis'!$B$3:$B$875,'Equipe 1'!B43,'Tabela Apont Uteis'!$E$3:$E$875,"terça-feira")+COUNTIFS('Tabela Apont Uteis'!$G$3:$G$875,'Equipe 1'!$C$8,'Tabela Apont Uteis'!$B$3:$B$875,'Equipe 1'!B43,'Tabela Apont Uteis'!$E$3:$E$875,"quarta-feira")+COUNTIFS('Tabela Apont Uteis'!$G$3:$G$875,'Equipe 1'!$C$8,'Tabela Apont Uteis'!$B$3:$B$875,'Equipe 1'!B43,'Tabela Apont Uteis'!$E$3:$E$875,"quinta-feira")+COUNTIFS('Tabela Apont Uteis'!$G$3:$G$875,'Equipe 1'!$C$8,'Tabela Apont Uteis'!$B$3:$B$875,'Equipe 1'!B43,'Tabela Apont Uteis'!$E$3:$E$875,"sexta-feira")+COUNTIFS('Tabela Apont Uteis'!$G$3:$G$875,'Equipe 1'!$C$8,'Tabela Apont Uteis'!$B$3:$B$875,'Equipe 1'!B43,'Tabela Apont Uteis'!$E$3:$E$875,"sábado")</f>
        <v>0</v>
      </c>
      <c r="F43" s="10"/>
      <c r="G43" s="10"/>
      <c r="H43" s="8">
        <f>COUNTIFS('Tabela Apont Domingo e Feriado'!$E$3:$E$74,'Equipe 1'!$C$8,'Tabela Apont Domingo e Feriado'!$B$3:$B$74,'Equipe 1'!B43)</f>
        <v>0</v>
      </c>
      <c r="I43" s="11" t="str">
        <f t="shared" si="0"/>
        <v xml:space="preserve"> </v>
      </c>
      <c r="J43" s="11" t="str">
        <f t="shared" si="1"/>
        <v xml:space="preserve"> </v>
      </c>
      <c r="K43" s="15" t="str">
        <f t="shared" si="2"/>
        <v xml:space="preserve"> </v>
      </c>
      <c r="L43" s="16">
        <f t="shared" si="3"/>
        <v>0</v>
      </c>
      <c r="N43" s="73"/>
    </row>
    <row r="44" spans="1:18" ht="13.5" thickBot="1" x14ac:dyDescent="0.25">
      <c r="A44" s="252" t="s">
        <v>16</v>
      </c>
      <c r="B44" s="253"/>
      <c r="C44" s="18"/>
      <c r="D44" s="18"/>
      <c r="E44" s="81">
        <f>IF(SUM(E17:E43)=0,0,AVERAGE(E17:E43))</f>
        <v>0</v>
      </c>
      <c r="F44" s="81">
        <f>IF(SUM(F17:F43)=0,0,AVERAGE(F17:F43))</f>
        <v>0</v>
      </c>
      <c r="G44" s="81">
        <f>IF(SUM(G17:G43)=0,0,AVERAGE(G17:G43))</f>
        <v>0</v>
      </c>
      <c r="H44" s="81">
        <f>IF(SUM(H17:H43)=0,0,AVERAGE(H17:H43))</f>
        <v>0</v>
      </c>
      <c r="I44" s="18"/>
      <c r="J44" s="18"/>
      <c r="K44" s="81">
        <f>IF(SUM(K17:K43)=0,0,AVERAGE(K17:K43))</f>
        <v>0</v>
      </c>
      <c r="L44" s="19">
        <f>SUM(L17:L43)</f>
        <v>0</v>
      </c>
      <c r="N44" s="74"/>
    </row>
    <row r="51" spans="4:4" x14ac:dyDescent="0.2">
      <c r="D51" s="118"/>
    </row>
  </sheetData>
  <protectedRanges>
    <protectedRange sqref="C8" name="Intervalo1"/>
  </protectedRanges>
  <dataConsolidate function="product" link="1">
    <dataRefs count="1">
      <dataRef ref="C7" sheet="Equipe 1"/>
    </dataRefs>
  </dataConsolidate>
  <mergeCells count="11">
    <mergeCell ref="H8:K8"/>
    <mergeCell ref="H9:K9"/>
    <mergeCell ref="A16:B16"/>
    <mergeCell ref="A44:B44"/>
    <mergeCell ref="H2:K2"/>
    <mergeCell ref="H3:K3"/>
    <mergeCell ref="H4:K4"/>
    <mergeCell ref="H5:K5"/>
    <mergeCell ref="H6:K6"/>
    <mergeCell ref="H7:K7"/>
    <mergeCell ref="D8:F8"/>
  </mergeCells>
  <phoneticPr fontId="17" type="noConversion"/>
  <conditionalFormatting sqref="K18:K43">
    <cfRule type="expression" dxfId="64" priority="5">
      <formula>AND(K18&gt;$C$8,K18&lt;&gt;" ")</formula>
    </cfRule>
  </conditionalFormatting>
  <conditionalFormatting sqref="K17">
    <cfRule type="expression" dxfId="63" priority="4">
      <formula>AND(K17&gt;$C$8,K17&lt;&gt;" ")</formula>
    </cfRule>
  </conditionalFormatting>
  <hyperlinks>
    <hyperlink ref="B1" location="'Resultado Final'!A1" display="MENU INICIAL" xr:uid="{04638E77-6262-4639-86D0-DC26EEB40B80}"/>
  </hyperlink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ignoredErrors>
    <ignoredError sqref="K34 K41:K43 I40:I43 I20:I22 K20:K22 I34:I36 K36 K17:K18 I17:I18 K23:K32 I23:I32" formulaRange="1"/>
    <ignoredError sqref="L35 L41" formula="1"/>
    <ignoredError sqref="K35" formula="1" formulaRange="1"/>
    <ignoredError sqref="C10 C1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A1:J56"/>
  <sheetViews>
    <sheetView showGridLines="0" workbookViewId="0">
      <selection activeCell="E3" sqref="E3:F3"/>
    </sheetView>
  </sheetViews>
  <sheetFormatPr defaultColWidth="9.140625" defaultRowHeight="12.75" x14ac:dyDescent="0.2"/>
  <cols>
    <col min="1" max="1" width="68.7109375" style="23" bestFit="1" customWidth="1"/>
    <col min="2" max="2" width="13.7109375" style="24" bestFit="1" customWidth="1"/>
    <col min="3" max="3" width="12.42578125" style="24" customWidth="1"/>
    <col min="4" max="4" width="23.85546875" style="25" customWidth="1"/>
    <col min="5" max="5" width="19" style="25" customWidth="1"/>
    <col min="6" max="6" width="15.42578125" style="23" bestFit="1" customWidth="1"/>
    <col min="7" max="7" width="21.140625" style="23" customWidth="1"/>
    <col min="8" max="8" width="20.140625" style="26" customWidth="1"/>
    <col min="9" max="9" width="9.5703125" style="23" bestFit="1" customWidth="1"/>
    <col min="10" max="10" width="13.28515625" style="23" bestFit="1" customWidth="1"/>
    <col min="11" max="11" width="12" style="23" bestFit="1" customWidth="1"/>
    <col min="12" max="16384" width="9.140625" style="23"/>
  </cols>
  <sheetData>
    <row r="1" spans="1:7" x14ac:dyDescent="0.2">
      <c r="A1" s="27" t="s">
        <v>2</v>
      </c>
      <c r="B1" s="30">
        <f>'Equipe 1'!C8</f>
        <v>0</v>
      </c>
      <c r="C1" s="30"/>
    </row>
    <row r="2" spans="1:7" ht="13.5" thickBot="1" x14ac:dyDescent="0.25">
      <c r="A2" s="27"/>
      <c r="B2" s="58"/>
      <c r="C2" s="61"/>
    </row>
    <row r="3" spans="1:7" ht="39" thickBot="1" x14ac:dyDescent="0.25">
      <c r="B3" s="137" t="s">
        <v>3</v>
      </c>
      <c r="C3" s="14" t="s">
        <v>29</v>
      </c>
      <c r="E3" s="268" t="s">
        <v>344</v>
      </c>
      <c r="F3" s="268"/>
      <c r="G3" s="240" t="s">
        <v>343</v>
      </c>
    </row>
    <row r="4" spans="1:7" ht="13.5" thickBot="1" x14ac:dyDescent="0.25">
      <c r="A4" s="59" t="s">
        <v>28</v>
      </c>
      <c r="B4" s="60">
        <v>1200</v>
      </c>
      <c r="C4" s="62">
        <v>1200</v>
      </c>
    </row>
    <row r="5" spans="1:7" x14ac:dyDescent="0.2">
      <c r="A5" s="28"/>
    </row>
    <row r="6" spans="1:7" ht="20.25" hidden="1" customHeight="1" thickBot="1" x14ac:dyDescent="0.25">
      <c r="A6" s="64" t="s">
        <v>31</v>
      </c>
      <c r="B6" s="128" t="s">
        <v>30</v>
      </c>
      <c r="D6" s="104" t="s">
        <v>53</v>
      </c>
      <c r="E6" s="106">
        <v>300</v>
      </c>
    </row>
    <row r="7" spans="1:7" ht="20.25" hidden="1" customHeight="1" thickBot="1" x14ac:dyDescent="0.25">
      <c r="A7" s="64" t="s">
        <v>46</v>
      </c>
      <c r="B7" s="63">
        <v>1</v>
      </c>
      <c r="D7" s="105" t="s">
        <v>52</v>
      </c>
      <c r="E7" s="103" t="s">
        <v>94</v>
      </c>
    </row>
    <row r="8" spans="1:7" ht="13.5" hidden="1" thickBot="1" x14ac:dyDescent="0.25">
      <c r="A8" s="28"/>
    </row>
    <row r="9" spans="1:7" ht="13.5" hidden="1" thickBot="1" x14ac:dyDescent="0.25">
      <c r="A9" s="17" t="s">
        <v>54</v>
      </c>
      <c r="B9" s="43">
        <v>76000</v>
      </c>
      <c r="C9" s="44" t="s">
        <v>17</v>
      </c>
      <c r="D9" s="45" t="s">
        <v>26</v>
      </c>
      <c r="E9" s="46" t="s">
        <v>27</v>
      </c>
    </row>
    <row r="10" spans="1:7" hidden="1" x14ac:dyDescent="0.2">
      <c r="A10" s="38" t="s">
        <v>20</v>
      </c>
      <c r="B10" s="39">
        <v>0.04</v>
      </c>
      <c r="C10" s="40"/>
      <c r="D10" s="41">
        <f>B9*B10/12</f>
        <v>253.33333333333334</v>
      </c>
      <c r="E10" s="42">
        <f>D10/22*'Equipe 1'!$C$8</f>
        <v>0</v>
      </c>
      <c r="F10" s="87"/>
      <c r="G10" s="87"/>
    </row>
    <row r="11" spans="1:7" hidden="1" x14ac:dyDescent="0.2">
      <c r="A11" s="37" t="s">
        <v>25</v>
      </c>
      <c r="B11" s="34">
        <v>1000</v>
      </c>
      <c r="C11" s="32"/>
      <c r="D11" s="33">
        <f>B11</f>
        <v>1000</v>
      </c>
      <c r="E11" s="42">
        <f>D11/22*'Equipe 1'!$C$8</f>
        <v>0</v>
      </c>
      <c r="F11" s="87"/>
      <c r="G11" s="87"/>
    </row>
    <row r="12" spans="1:7" hidden="1" x14ac:dyDescent="0.2">
      <c r="A12" s="37" t="s">
        <v>21</v>
      </c>
      <c r="B12" s="35">
        <v>400</v>
      </c>
      <c r="C12" s="1">
        <v>4</v>
      </c>
      <c r="D12" s="33">
        <f>B12*C12/12</f>
        <v>133.33333333333334</v>
      </c>
      <c r="E12" s="42">
        <f>D12/22*'Equipe 1'!$C$8</f>
        <v>0</v>
      </c>
      <c r="G12" s="87"/>
    </row>
    <row r="13" spans="1:7" hidden="1" x14ac:dyDescent="0.2">
      <c r="A13" s="37" t="s">
        <v>19</v>
      </c>
      <c r="B13" s="35">
        <v>400</v>
      </c>
      <c r="C13" s="36"/>
      <c r="D13" s="33">
        <f>B13</f>
        <v>400</v>
      </c>
      <c r="E13" s="42">
        <f>D13/22*'Equipe 1'!$C$8</f>
        <v>0</v>
      </c>
    </row>
    <row r="14" spans="1:7" hidden="1" x14ac:dyDescent="0.2">
      <c r="A14" s="37" t="s">
        <v>24</v>
      </c>
      <c r="B14" s="35">
        <v>10500</v>
      </c>
      <c r="C14" s="36"/>
      <c r="D14" s="33">
        <f>B14/36</f>
        <v>291.66666666666669</v>
      </c>
      <c r="E14" s="42">
        <f>D14/22*'Equipe 1'!$C$8</f>
        <v>0</v>
      </c>
    </row>
    <row r="15" spans="1:7" hidden="1" x14ac:dyDescent="0.2">
      <c r="A15" s="37" t="s">
        <v>22</v>
      </c>
      <c r="B15" s="31">
        <v>0.04</v>
      </c>
      <c r="C15" s="36"/>
      <c r="D15" s="33">
        <f>B9*B15/12</f>
        <v>253.33333333333334</v>
      </c>
      <c r="E15" s="42">
        <f>D15/22*'Equipe 1'!$C$8</f>
        <v>0</v>
      </c>
    </row>
    <row r="16" spans="1:7" hidden="1" x14ac:dyDescent="0.2">
      <c r="A16" s="37" t="s">
        <v>18</v>
      </c>
      <c r="B16" s="35">
        <v>800</v>
      </c>
      <c r="C16" s="36"/>
      <c r="D16" s="33">
        <f>B16/24</f>
        <v>33.333333333333336</v>
      </c>
      <c r="E16" s="42">
        <f>D16/22*'Equipe 1'!$C$8</f>
        <v>0</v>
      </c>
    </row>
    <row r="17" spans="1:7" ht="13.5" hidden="1" thickBot="1" x14ac:dyDescent="0.25">
      <c r="A17" s="47" t="s">
        <v>23</v>
      </c>
      <c r="B17" s="48">
        <v>36</v>
      </c>
      <c r="C17" s="49"/>
      <c r="D17" s="50">
        <f>B9/B17</f>
        <v>2111.1111111111113</v>
      </c>
      <c r="E17" s="42">
        <f>D17/22*'Equipe 1'!$C$8</f>
        <v>0</v>
      </c>
    </row>
    <row r="18" spans="1:7" ht="13.5" hidden="1" thickBot="1" x14ac:dyDescent="0.25">
      <c r="A18" s="17" t="s">
        <v>7</v>
      </c>
      <c r="B18" s="51"/>
      <c r="C18" s="44"/>
      <c r="D18" s="52">
        <f>SUM(D10:D17)</f>
        <v>4476.1111111111113</v>
      </c>
      <c r="E18" s="53">
        <f>SUM(E10:E17)*B7</f>
        <v>0</v>
      </c>
    </row>
    <row r="19" spans="1:7" ht="13.5" hidden="1" thickBot="1" x14ac:dyDescent="0.25"/>
    <row r="20" spans="1:7" ht="13.5" hidden="1" thickBot="1" x14ac:dyDescent="0.25">
      <c r="A20" s="17" t="s">
        <v>57</v>
      </c>
      <c r="B20" s="107" t="s">
        <v>30</v>
      </c>
      <c r="C20" s="108"/>
      <c r="D20" s="46" t="s">
        <v>26</v>
      </c>
      <c r="E20" s="109" t="s">
        <v>27</v>
      </c>
    </row>
    <row r="21" spans="1:7" ht="13.5" hidden="1" thickBot="1" x14ac:dyDescent="0.25">
      <c r="A21" s="263" t="s">
        <v>55</v>
      </c>
      <c r="B21" s="264"/>
      <c r="C21" s="265"/>
      <c r="D21" s="111">
        <v>2500</v>
      </c>
      <c r="E21" s="110">
        <f>D21/22*'Equipe 1'!$C$8</f>
        <v>0</v>
      </c>
    </row>
    <row r="22" spans="1:7" ht="13.5" thickBot="1" x14ac:dyDescent="0.25">
      <c r="E22" s="262"/>
      <c r="F22" s="262"/>
      <c r="G22" s="26"/>
    </row>
    <row r="23" spans="1:7" ht="13.5" thickBot="1" x14ac:dyDescent="0.25">
      <c r="C23" s="266" t="s">
        <v>345</v>
      </c>
      <c r="D23" s="267"/>
      <c r="E23" s="266" t="s">
        <v>77</v>
      </c>
      <c r="F23" s="267"/>
    </row>
    <row r="24" spans="1:7" ht="26.25" thickBot="1" x14ac:dyDescent="0.25">
      <c r="A24" s="17" t="s">
        <v>56</v>
      </c>
      <c r="B24" s="55" t="s">
        <v>71</v>
      </c>
      <c r="C24" s="55" t="s">
        <v>17</v>
      </c>
      <c r="D24" s="55" t="s">
        <v>7</v>
      </c>
      <c r="E24" s="132" t="s">
        <v>75</v>
      </c>
      <c r="F24" s="133" t="s">
        <v>76</v>
      </c>
    </row>
    <row r="25" spans="1:7" x14ac:dyDescent="0.2">
      <c r="A25" s="127" t="s">
        <v>61</v>
      </c>
      <c r="B25" s="54">
        <v>42</v>
      </c>
      <c r="C25" s="54"/>
      <c r="D25" s="54">
        <f>C25*B25</f>
        <v>0</v>
      </c>
      <c r="E25" s="154">
        <f>SUMIF(Insumos[Prop],'Insumos 1'!B1,Insumos[Bioclean Detergente Ácido])</f>
        <v>0</v>
      </c>
      <c r="F25" s="130">
        <f>E25*B25</f>
        <v>0</v>
      </c>
    </row>
    <row r="26" spans="1:7" x14ac:dyDescent="0.2">
      <c r="A26" s="126" t="s">
        <v>62</v>
      </c>
      <c r="B26" s="56">
        <v>5.75</v>
      </c>
      <c r="C26" s="56"/>
      <c r="D26" s="56">
        <f>C26*B26</f>
        <v>0</v>
      </c>
      <c r="E26" s="153">
        <f>SUMIF(Insumos[Prop],'Insumos 1'!B1,Insumos[Detergente Ecoline])</f>
        <v>0</v>
      </c>
      <c r="F26" s="130">
        <f>E26*B26</f>
        <v>0</v>
      </c>
    </row>
    <row r="27" spans="1:7" x14ac:dyDescent="0.2">
      <c r="A27" s="126" t="s">
        <v>79</v>
      </c>
      <c r="B27" s="56">
        <v>49</v>
      </c>
      <c r="C27" s="56"/>
      <c r="D27" s="56">
        <f>SUMIF(Insumos[Prop],B1,Insumos[Faturamento Direto])</f>
        <v>0</v>
      </c>
      <c r="E27" s="153">
        <f>SUMIF(Insumos[Prop],B1,Insumos[Silicone p/ Vedação 591 ML - DC 791])</f>
        <v>0</v>
      </c>
      <c r="F27" s="130">
        <f t="shared" ref="F27:F42" si="0">E27*B27</f>
        <v>0</v>
      </c>
    </row>
    <row r="28" spans="1:7" x14ac:dyDescent="0.2">
      <c r="A28" s="126" t="s">
        <v>78</v>
      </c>
      <c r="B28" s="56">
        <v>65.8</v>
      </c>
      <c r="C28" s="56"/>
      <c r="D28" s="56">
        <f t="shared" ref="D28:D42" si="1">C28*B28</f>
        <v>0</v>
      </c>
      <c r="E28" s="153">
        <f>SUMIF('Base Insumos'!A4:A31,'Insumos 1'!B1,Insumos[Silicone Estrutural DV 995 591 ML])</f>
        <v>0</v>
      </c>
      <c r="F28" s="130">
        <f t="shared" si="0"/>
        <v>0</v>
      </c>
    </row>
    <row r="29" spans="1:7" x14ac:dyDescent="0.2">
      <c r="A29" s="126" t="s">
        <v>63</v>
      </c>
      <c r="B29" s="56">
        <v>17.126000000000001</v>
      </c>
      <c r="C29" s="56"/>
      <c r="D29" s="56">
        <f t="shared" si="1"/>
        <v>0</v>
      </c>
      <c r="E29" s="153">
        <f>SUMIF(Insumos[Prop],'Insumos 1'!B1,Insumos[Detergente Orquimol (Desengraxante)])</f>
        <v>0</v>
      </c>
      <c r="F29" s="130">
        <f t="shared" si="0"/>
        <v>0</v>
      </c>
    </row>
    <row r="30" spans="1:7" x14ac:dyDescent="0.2">
      <c r="A30" s="23" t="s">
        <v>64</v>
      </c>
      <c r="B30" s="56">
        <v>47</v>
      </c>
      <c r="C30" s="56"/>
      <c r="D30" s="56">
        <f t="shared" si="1"/>
        <v>0</v>
      </c>
      <c r="E30" s="153">
        <f>SUMIF(Insumos[Prop],'Insumos 1'!B1,Insumos[Degreaser (Desengraxante e desincrustante)])</f>
        <v>0</v>
      </c>
      <c r="F30" s="130">
        <f t="shared" si="0"/>
        <v>0</v>
      </c>
    </row>
    <row r="31" spans="1:7" x14ac:dyDescent="0.2">
      <c r="A31" s="126" t="s">
        <v>65</v>
      </c>
      <c r="B31" s="56">
        <v>7.9859999999999998</v>
      </c>
      <c r="C31" s="56"/>
      <c r="D31" s="56">
        <f t="shared" si="1"/>
        <v>0</v>
      </c>
      <c r="E31" s="153">
        <f>SUMIF(Insumos[Prop],'Insumos 1'!$B$1,Insumos[Renox 100])</f>
        <v>0</v>
      </c>
      <c r="F31" s="130">
        <f t="shared" si="0"/>
        <v>0</v>
      </c>
    </row>
    <row r="32" spans="1:7" x14ac:dyDescent="0.2">
      <c r="A32" s="126" t="s">
        <v>72</v>
      </c>
      <c r="B32" s="56">
        <v>9.6110000000000007</v>
      </c>
      <c r="C32" s="56"/>
      <c r="D32" s="56">
        <f t="shared" si="1"/>
        <v>0</v>
      </c>
      <c r="E32" s="153">
        <f>SUMIF(Insumos[Prop],'Insumos 1'!$B$1,Insumos[Homy LC (Limpa concreto)])</f>
        <v>0</v>
      </c>
      <c r="F32" s="130">
        <f t="shared" si="0"/>
        <v>0</v>
      </c>
    </row>
    <row r="33" spans="1:6" x14ac:dyDescent="0.2">
      <c r="A33" s="2" t="s">
        <v>66</v>
      </c>
      <c r="B33" s="9">
        <v>17.86</v>
      </c>
      <c r="C33" s="9"/>
      <c r="D33" s="56">
        <f t="shared" si="1"/>
        <v>0</v>
      </c>
      <c r="E33" s="153">
        <f>SUMIF(Insumos[Prop],'Insumos 1'!$B$1,Insumos[Detergente Power Clean III])</f>
        <v>0</v>
      </c>
      <c r="F33" s="130">
        <f t="shared" si="0"/>
        <v>0</v>
      </c>
    </row>
    <row r="34" spans="1:6" x14ac:dyDescent="0.2">
      <c r="A34" s="2" t="s">
        <v>74</v>
      </c>
      <c r="B34" s="56">
        <v>5.24</v>
      </c>
      <c r="C34" s="56"/>
      <c r="D34" s="56">
        <f t="shared" si="1"/>
        <v>0</v>
      </c>
      <c r="E34" s="153">
        <f>SUMIF(Insumos[Prop],'Insumos 1'!$B$1,Insumos[Fita Crepe 24x50])</f>
        <v>0</v>
      </c>
      <c r="F34" s="130">
        <f t="shared" si="0"/>
        <v>0</v>
      </c>
    </row>
    <row r="35" spans="1:6" x14ac:dyDescent="0.2">
      <c r="A35" s="2" t="s">
        <v>67</v>
      </c>
      <c r="B35" s="56">
        <v>1.85</v>
      </c>
      <c r="C35" s="56"/>
      <c r="D35" s="56">
        <f t="shared" si="1"/>
        <v>0</v>
      </c>
      <c r="E35" s="153">
        <f>SUMIF(Insumos[Prop],'Insumos 1'!$B$1,Insumos[Panos de Limpeza (Brancos e Xadrez)])</f>
        <v>0</v>
      </c>
      <c r="F35" s="130">
        <f t="shared" si="0"/>
        <v>0</v>
      </c>
    </row>
    <row r="36" spans="1:6" x14ac:dyDescent="0.2">
      <c r="A36" s="2" t="s">
        <v>68</v>
      </c>
      <c r="B36" s="56">
        <v>26</v>
      </c>
      <c r="C36" s="56"/>
      <c r="D36" s="56">
        <f t="shared" si="1"/>
        <v>0</v>
      </c>
      <c r="E36" s="153">
        <f>SUMIF(Insumos[Prop],'Insumos 1'!$B$1,Insumos[Álcool Isopropílico])</f>
        <v>0</v>
      </c>
      <c r="F36" s="130">
        <f t="shared" si="0"/>
        <v>0</v>
      </c>
    </row>
    <row r="37" spans="1:6" x14ac:dyDescent="0.2">
      <c r="A37" s="2" t="s">
        <v>69</v>
      </c>
      <c r="B37" s="56">
        <v>26</v>
      </c>
      <c r="C37" s="56"/>
      <c r="D37" s="56">
        <f t="shared" si="1"/>
        <v>0</v>
      </c>
      <c r="E37" s="153">
        <f>SUMIF(Insumos[Prop],'Insumos 1'!$B$1,Insumos[Borracha p/ rodo])</f>
        <v>0</v>
      </c>
      <c r="F37" s="130">
        <f t="shared" si="0"/>
        <v>0</v>
      </c>
    </row>
    <row r="38" spans="1:6" x14ac:dyDescent="0.2">
      <c r="A38" s="2" t="s">
        <v>70</v>
      </c>
      <c r="B38" s="56">
        <v>8.8000000000000007</v>
      </c>
      <c r="C38" s="56"/>
      <c r="D38" s="56">
        <f t="shared" si="1"/>
        <v>0</v>
      </c>
      <c r="E38" s="153">
        <f>SUMIF(Insumos[Prop],'Insumos 1'!$B$1,Insumos[Luva])</f>
        <v>0</v>
      </c>
      <c r="F38" s="130">
        <f t="shared" si="0"/>
        <v>0</v>
      </c>
    </row>
    <row r="39" spans="1:6" x14ac:dyDescent="0.2">
      <c r="A39" s="2" t="s">
        <v>92</v>
      </c>
      <c r="B39" s="56"/>
      <c r="C39" s="56"/>
      <c r="D39" s="56">
        <f t="shared" si="1"/>
        <v>0</v>
      </c>
      <c r="E39" s="153">
        <f>SUMIF(Insumos[Prop],'Insumos 1'!$B$1,Insumos[Desp Comerciais])</f>
        <v>0</v>
      </c>
      <c r="F39" s="130">
        <f t="shared" si="0"/>
        <v>0</v>
      </c>
    </row>
    <row r="40" spans="1:6" x14ac:dyDescent="0.2">
      <c r="A40" s="2" t="s">
        <v>93</v>
      </c>
      <c r="B40" s="56">
        <v>280</v>
      </c>
      <c r="C40" s="56"/>
      <c r="D40" s="56">
        <f t="shared" si="1"/>
        <v>0</v>
      </c>
      <c r="E40" s="153">
        <f>SUMIF(Insumos[Prop],'Insumos 1'!$B$1,Insumos[ART])</f>
        <v>0</v>
      </c>
      <c r="F40" s="130">
        <f t="shared" si="0"/>
        <v>0</v>
      </c>
    </row>
    <row r="41" spans="1:6" x14ac:dyDescent="0.2">
      <c r="A41" s="150" t="s">
        <v>97</v>
      </c>
      <c r="B41" s="56">
        <v>300</v>
      </c>
      <c r="C41" s="56"/>
      <c r="D41" s="56">
        <f t="shared" si="1"/>
        <v>0</v>
      </c>
      <c r="E41" s="153">
        <f>SUMIF(Insumos[Prop],'Insumos 1'!$B$1,Insumos[Téc de Segurança])</f>
        <v>0</v>
      </c>
      <c r="F41" s="130">
        <f t="shared" si="0"/>
        <v>0</v>
      </c>
    </row>
    <row r="42" spans="1:6" x14ac:dyDescent="0.2">
      <c r="A42" s="2" t="s">
        <v>99</v>
      </c>
      <c r="B42" s="56">
        <v>0.8</v>
      </c>
      <c r="C42" s="56"/>
      <c r="D42" s="56">
        <f t="shared" si="1"/>
        <v>0</v>
      </c>
      <c r="E42" s="153">
        <f>SUMIF(Insumos[Prop],'Insumos 1'!$B$1,Insumos[Saco de lixo 100 Litros])</f>
        <v>0</v>
      </c>
      <c r="F42" s="130">
        <f t="shared" si="0"/>
        <v>0</v>
      </c>
    </row>
    <row r="43" spans="1:6" x14ac:dyDescent="0.2">
      <c r="A43" s="2" t="s">
        <v>73</v>
      </c>
      <c r="B43" s="56" t="str">
        <f>IFERROR(LOOKUP(B1,Insumos[Prop],Insumos[PU]),"")</f>
        <v/>
      </c>
      <c r="C43" s="56"/>
      <c r="D43" s="56" t="str">
        <f t="shared" ref="D43:D48" si="2">IFERROR(C43*B43,"")</f>
        <v/>
      </c>
      <c r="E43" s="153">
        <f>SUMIF(Insumos[Prop],'Insumos 1'!$B$1,Insumos[Outros])</f>
        <v>0</v>
      </c>
      <c r="F43" s="130" t="str">
        <f t="shared" ref="F43:F48" si="3">IFERROR(E43*B43,"")</f>
        <v/>
      </c>
    </row>
    <row r="44" spans="1:6" x14ac:dyDescent="0.2">
      <c r="A44" s="2" t="s">
        <v>189</v>
      </c>
      <c r="B44" s="56" t="str">
        <f>IFERROR(LOOKUP(B1,Insumos[Prop],Insumos[PU2]),"")</f>
        <v/>
      </c>
      <c r="C44" s="56"/>
      <c r="D44" s="56" t="str">
        <f t="shared" si="2"/>
        <v/>
      </c>
      <c r="E44" s="153">
        <f>SUMIF(Insumos[Prop],'Insumos 1'!$B$1,Insumos[Placa ACM])</f>
        <v>0</v>
      </c>
      <c r="F44" s="130" t="str">
        <f t="shared" si="3"/>
        <v/>
      </c>
    </row>
    <row r="45" spans="1:6" x14ac:dyDescent="0.2">
      <c r="A45" s="2" t="s">
        <v>190</v>
      </c>
      <c r="B45" s="56" t="str">
        <f>IFERROR(LOOKUP(B1,Insumos[Prop],Insumos[PU3]),"")</f>
        <v/>
      </c>
      <c r="C45" s="56"/>
      <c r="D45" s="56" t="str">
        <f t="shared" si="2"/>
        <v/>
      </c>
      <c r="E45" s="153">
        <f>SUMIF(Insumos[Prop],'Insumos 1'!$B$1,Insumos[Tarucel])</f>
        <v>0</v>
      </c>
      <c r="F45" s="130" t="str">
        <f t="shared" si="3"/>
        <v/>
      </c>
    </row>
    <row r="46" spans="1:6" x14ac:dyDescent="0.2">
      <c r="A46" s="150" t="s">
        <v>192</v>
      </c>
      <c r="B46" s="56" t="str">
        <f>IFERROR(LOOKUP(B1,Insumos[Prop],Insumos[PU4]),"")</f>
        <v/>
      </c>
      <c r="C46" s="56"/>
      <c r="D46" s="56" t="str">
        <f t="shared" si="2"/>
        <v/>
      </c>
      <c r="E46" s="153">
        <f>SUMIF(Insumos[Prop],'Insumos 1'!$B$1,Insumos[Vidros])</f>
        <v>0</v>
      </c>
      <c r="F46" s="130" t="str">
        <f t="shared" si="3"/>
        <v/>
      </c>
    </row>
    <row r="47" spans="1:6" x14ac:dyDescent="0.2">
      <c r="A47" s="150" t="s">
        <v>191</v>
      </c>
      <c r="B47" s="56" t="str">
        <f>IFERROR(LOOKUP(B1,Insumos[Prop],Insumos[PU5]),"")</f>
        <v/>
      </c>
      <c r="C47" s="56"/>
      <c r="D47" s="56" t="str">
        <f t="shared" si="2"/>
        <v/>
      </c>
      <c r="E47" s="153">
        <f>SUMIF(Insumos[Prop],'Insumos 1'!$B$1,Insumos[Içamento])</f>
        <v>0</v>
      </c>
      <c r="F47" s="130" t="str">
        <f t="shared" si="3"/>
        <v/>
      </c>
    </row>
    <row r="48" spans="1:6" ht="13.5" thickBot="1" x14ac:dyDescent="0.25">
      <c r="A48" s="2" t="s">
        <v>340</v>
      </c>
      <c r="B48" s="56" t="str">
        <f>IFERROR(LOOKUP(B1,Insumos[Prop],Insumos[PU6]),"")</f>
        <v/>
      </c>
      <c r="C48" s="54"/>
      <c r="D48" s="56" t="str">
        <f t="shared" si="2"/>
        <v/>
      </c>
      <c r="E48" s="153">
        <f>SUMIF(Insumos[Prop],'Insumos 1'!$B$1,Insumos[Locação de equipamentos])</f>
        <v>0</v>
      </c>
      <c r="F48" s="131" t="str">
        <f t="shared" si="3"/>
        <v/>
      </c>
    </row>
    <row r="49" spans="1:10" s="27" customFormat="1" ht="13.5" thickBot="1" x14ac:dyDescent="0.25">
      <c r="A49" s="17" t="s">
        <v>7</v>
      </c>
      <c r="B49" s="57"/>
      <c r="C49" s="57"/>
      <c r="D49" s="57">
        <f>SUM(D25:D48)</f>
        <v>0</v>
      </c>
      <c r="E49" s="57"/>
      <c r="F49" s="129">
        <f>SUM(F25:F48)</f>
        <v>0</v>
      </c>
      <c r="H49" s="26"/>
    </row>
    <row r="52" spans="1:10" x14ac:dyDescent="0.2">
      <c r="J52" s="29"/>
    </row>
    <row r="53" spans="1:10" x14ac:dyDescent="0.2">
      <c r="J53" s="29"/>
    </row>
    <row r="54" spans="1:10" x14ac:dyDescent="0.2">
      <c r="J54" s="29"/>
    </row>
    <row r="55" spans="1:10" x14ac:dyDescent="0.2">
      <c r="J55" s="29"/>
    </row>
    <row r="56" spans="1:10" x14ac:dyDescent="0.2">
      <c r="J56" s="29"/>
    </row>
  </sheetData>
  <mergeCells count="5">
    <mergeCell ref="A21:C21"/>
    <mergeCell ref="E23:F23"/>
    <mergeCell ref="C23:D23"/>
    <mergeCell ref="E22:F22"/>
    <mergeCell ref="E3:F3"/>
  </mergeCells>
  <conditionalFormatting sqref="B6">
    <cfRule type="cellIs" dxfId="62" priority="7" operator="between">
      <formula>"t"</formula>
      <formula>"z"</formula>
    </cfRule>
    <cfRule type="cellIs" dxfId="61" priority="8" operator="between">
      <formula>"o"</formula>
      <formula>"r"</formula>
    </cfRule>
    <cfRule type="cellIs" dxfId="60" priority="9" operator="between">
      <formula>"a"</formula>
      <formula>"m"</formula>
    </cfRule>
  </conditionalFormatting>
  <conditionalFormatting sqref="B7">
    <cfRule type="cellIs" dxfId="59" priority="4" operator="between">
      <formula>"t"</formula>
      <formula>"z"</formula>
    </cfRule>
    <cfRule type="cellIs" dxfId="58" priority="5" operator="between">
      <formula>"o"</formula>
      <formula>"r"</formula>
    </cfRule>
    <cfRule type="cellIs" dxfId="57" priority="6" operator="between">
      <formula>"a"</formula>
      <formula>"m"</formula>
    </cfRule>
  </conditionalFormatting>
  <conditionalFormatting sqref="B20">
    <cfRule type="cellIs" dxfId="56" priority="1" operator="between">
      <formula>"t"</formula>
      <formula>"z"</formula>
    </cfRule>
    <cfRule type="cellIs" dxfId="55" priority="2" operator="between">
      <formula>"o"</formula>
      <formula>"r"</formula>
    </cfRule>
    <cfRule type="cellIs" dxfId="54" priority="3" operator="between">
      <formula>"a"</formula>
      <formula>"m"</formula>
    </cfRule>
  </conditionalFormatting>
  <hyperlinks>
    <hyperlink ref="E3" location="'Resultado Final'!A1" display="RETORNAR PARA RESULTADOS" xr:uid="{BF84F33A-5933-4CC0-A452-96F0D61DD3A5}"/>
    <hyperlink ref="E3:F3" location="'Resultado Final'!A1" display="MENU INICIAL" xr:uid="{95B2ED30-36CA-41D3-BA2A-AA6067B73ABF}"/>
  </hyperlink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ignoredErrors>
    <ignoredError sqref="D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61426-8D79-4E3A-87F9-D92BD6AB6ED0}">
  <dimension ref="A1:L26"/>
  <sheetViews>
    <sheetView showGridLines="0" workbookViewId="0">
      <pane xSplit="3" ySplit="1" topLeftCell="D2" activePane="bottomRight" state="frozen"/>
      <selection pane="topRight" activeCell="B1" sqref="B1"/>
      <selection pane="bottomLeft" activeCell="A3" sqref="A3"/>
      <selection pane="bottomRight" activeCell="D29" sqref="D29"/>
    </sheetView>
  </sheetViews>
  <sheetFormatPr defaultRowHeight="12.75" x14ac:dyDescent="0.2"/>
  <cols>
    <col min="2" max="2" width="21.7109375" customWidth="1"/>
    <col min="3" max="3" width="9.85546875" customWidth="1"/>
    <col min="4" max="4" width="30.28515625" customWidth="1"/>
    <col min="5" max="5" width="36.7109375" customWidth="1"/>
    <col min="6" max="6" width="15.85546875" bestFit="1" customWidth="1"/>
    <col min="7" max="9" width="15.85546875" customWidth="1"/>
    <col min="10" max="12" width="9.85546875" customWidth="1"/>
  </cols>
  <sheetData>
    <row r="1" spans="1:12" ht="15" customHeight="1" x14ac:dyDescent="0.2">
      <c r="A1" s="166" t="s">
        <v>269</v>
      </c>
      <c r="B1" s="166" t="s">
        <v>286</v>
      </c>
      <c r="C1" s="157" t="s">
        <v>162</v>
      </c>
      <c r="D1" s="157" t="s">
        <v>185</v>
      </c>
      <c r="E1" s="157" t="s">
        <v>163</v>
      </c>
      <c r="F1" s="157" t="s">
        <v>164</v>
      </c>
      <c r="G1" s="192" t="s">
        <v>194</v>
      </c>
      <c r="H1" s="192" t="s">
        <v>282</v>
      </c>
      <c r="I1" s="192" t="s">
        <v>283</v>
      </c>
      <c r="J1" s="166" t="s">
        <v>213</v>
      </c>
      <c r="K1" s="166" t="s">
        <v>214</v>
      </c>
      <c r="L1" s="166" t="s">
        <v>215</v>
      </c>
    </row>
    <row r="2" spans="1:12" x14ac:dyDescent="0.2">
      <c r="A2" s="191">
        <v>1</v>
      </c>
      <c r="B2" s="191" t="str">
        <f>Propostas[[#This Row],[Situação]]&amp;Propostas[[#This Row],[Mês]]&amp;Propostas[[#This Row],[Ano]]&amp;A2</f>
        <v>AtivaMarço20211</v>
      </c>
      <c r="C2" s="160" t="s">
        <v>230</v>
      </c>
      <c r="D2" s="165" t="s">
        <v>347</v>
      </c>
      <c r="E2" s="165" t="s">
        <v>226</v>
      </c>
      <c r="F2" s="161">
        <v>21380</v>
      </c>
      <c r="G2" s="173" t="s">
        <v>207</v>
      </c>
      <c r="H2" s="204" t="s">
        <v>272</v>
      </c>
      <c r="I2" s="197">
        <v>2021</v>
      </c>
      <c r="J2" s="171">
        <f>ROWS($C$2:C2)</f>
        <v>1</v>
      </c>
      <c r="K2" s="171" t="str">
        <f>IF(ISNUMBER(SEARCH('Equipe 1'!$C$8,Propostas[[#This Row],[Situação]])),Propostas[[#This Row],[Ajuda1]],"")</f>
        <v/>
      </c>
      <c r="L2" s="171" t="str">
        <f>IFERROR(SMALL(Propostas[Ajuda2],Propostas[[#This Row],[Ajuda1]]),"")</f>
        <v/>
      </c>
    </row>
    <row r="3" spans="1:12" x14ac:dyDescent="0.2">
      <c r="A3" s="191">
        <v>2</v>
      </c>
      <c r="B3" s="191" t="str">
        <f>Propostas[[#This Row],[Situação]]&amp;Propostas[[#This Row],[Mês]]&amp;Propostas[[#This Row],[Ano]]&amp;A3</f>
        <v>EncerradaMarço20212</v>
      </c>
      <c r="C3" s="158" t="s">
        <v>110</v>
      </c>
      <c r="D3" s="165" t="s">
        <v>348</v>
      </c>
      <c r="E3" s="162" t="s">
        <v>219</v>
      </c>
      <c r="F3" s="159">
        <v>3480</v>
      </c>
      <c r="G3" s="174" t="s">
        <v>193</v>
      </c>
      <c r="H3" s="204" t="s">
        <v>272</v>
      </c>
      <c r="I3" s="198">
        <v>2021</v>
      </c>
      <c r="J3" s="171">
        <f>ROWS($C$2:C3)</f>
        <v>2</v>
      </c>
      <c r="K3" t="str">
        <f>IF(ISNUMBER(SEARCH('Equipe 1'!$C$8,Propostas[[#This Row],[Situação]])),Propostas[[#This Row],[Ajuda1]],"")</f>
        <v/>
      </c>
      <c r="L3" t="str">
        <f>IFERROR(SMALL(Propostas[Ajuda2],Propostas[[#This Row],[Ajuda1]]),"")</f>
        <v/>
      </c>
    </row>
    <row r="4" spans="1:12" x14ac:dyDescent="0.2">
      <c r="A4" s="191">
        <v>3</v>
      </c>
      <c r="B4" s="191" t="str">
        <f>Propostas[[#This Row],[Situação]]&amp;Propostas[[#This Row],[Mês]]&amp;Propostas[[#This Row],[Ano]]&amp;A4</f>
        <v>EncerradaMarço20213</v>
      </c>
      <c r="C4" s="160" t="s">
        <v>165</v>
      </c>
      <c r="D4" s="165" t="s">
        <v>349</v>
      </c>
      <c r="E4" s="165" t="s">
        <v>220</v>
      </c>
      <c r="F4" s="161">
        <v>20500</v>
      </c>
      <c r="G4" s="175" t="s">
        <v>193</v>
      </c>
      <c r="H4" s="204" t="s">
        <v>272</v>
      </c>
      <c r="I4" s="199">
        <v>2021</v>
      </c>
      <c r="J4" s="171">
        <f>ROWS($C$2:C4)</f>
        <v>3</v>
      </c>
      <c r="K4" t="str">
        <f>IF(ISNUMBER(SEARCH('Equipe 1'!$C$8,Propostas[[#This Row],[Situação]])),Propostas[[#This Row],[Ajuda1]],"")</f>
        <v/>
      </c>
      <c r="L4" t="str">
        <f>IFERROR(SMALL(Propostas[Ajuda2],Propostas[[#This Row],[Ajuda1]]),"")</f>
        <v/>
      </c>
    </row>
    <row r="5" spans="1:12" x14ac:dyDescent="0.2">
      <c r="A5" s="191">
        <v>4</v>
      </c>
      <c r="B5" s="191" t="str">
        <f>Propostas[[#This Row],[Situação]]&amp;Propostas[[#This Row],[Mês]]&amp;Propostas[[#This Row],[Ano]]&amp;A5</f>
        <v>EncerradaMarço20214</v>
      </c>
      <c r="C5" s="158" t="s">
        <v>166</v>
      </c>
      <c r="D5" s="165" t="s">
        <v>350</v>
      </c>
      <c r="E5" s="162" t="s">
        <v>221</v>
      </c>
      <c r="F5" s="159">
        <v>7100</v>
      </c>
      <c r="G5" s="176" t="s">
        <v>193</v>
      </c>
      <c r="H5" s="204" t="s">
        <v>272</v>
      </c>
      <c r="I5" s="199">
        <v>2021</v>
      </c>
      <c r="J5" s="171">
        <f>ROWS($C$2:C5)</f>
        <v>4</v>
      </c>
      <c r="K5" t="str">
        <f>IF(ISNUMBER(SEARCH('Equipe 1'!$C$8,Propostas[[#This Row],[Situação]])),Propostas[[#This Row],[Ajuda1]],"")</f>
        <v/>
      </c>
      <c r="L5" t="str">
        <f>IFERROR(SMALL(Propostas[Ajuda2],Propostas[[#This Row],[Ajuda1]]),"")</f>
        <v/>
      </c>
    </row>
    <row r="6" spans="1:12" x14ac:dyDescent="0.2">
      <c r="A6" s="191">
        <v>5</v>
      </c>
      <c r="B6" s="191" t="str">
        <f>Propostas[[#This Row],[Situação]]&amp;Propostas[[#This Row],[Mês]]&amp;Propostas[[#This Row],[Ano]]&amp;A6</f>
        <v>EncerradaMarço20215</v>
      </c>
      <c r="C6" s="160" t="s">
        <v>231</v>
      </c>
      <c r="D6" s="165" t="s">
        <v>351</v>
      </c>
      <c r="E6" s="165" t="s">
        <v>229</v>
      </c>
      <c r="F6" s="172">
        <v>33540</v>
      </c>
      <c r="G6" s="177" t="s">
        <v>193</v>
      </c>
      <c r="H6" s="204" t="s">
        <v>272</v>
      </c>
      <c r="I6" s="199">
        <v>2021</v>
      </c>
      <c r="J6" s="171">
        <f>ROWS($C$2:C6)</f>
        <v>5</v>
      </c>
      <c r="K6" s="171" t="str">
        <f>IF(ISNUMBER(SEARCH('Equipe 1'!$C$8,Propostas[[#This Row],[Situação]])),Propostas[[#This Row],[Ajuda1]],"")</f>
        <v/>
      </c>
      <c r="L6" s="171" t="str">
        <f>IFERROR(SMALL(Propostas[Ajuda2],Propostas[[#This Row],[Ajuda1]]),"")</f>
        <v/>
      </c>
    </row>
    <row r="7" spans="1:12" x14ac:dyDescent="0.2">
      <c r="A7" s="191">
        <v>6</v>
      </c>
      <c r="B7" s="191" t="str">
        <f>Propostas[[#This Row],[Situação]]&amp;Propostas[[#This Row],[Mês]]&amp;Propostas[[#This Row],[Ano]]&amp;A7</f>
        <v>AtivaMarço20216</v>
      </c>
      <c r="C7" s="160" t="s">
        <v>109</v>
      </c>
      <c r="D7" s="165" t="s">
        <v>352</v>
      </c>
      <c r="E7" s="165" t="s">
        <v>222</v>
      </c>
      <c r="F7" s="161">
        <v>2878800</v>
      </c>
      <c r="G7" s="178" t="s">
        <v>207</v>
      </c>
      <c r="H7" s="204" t="s">
        <v>272</v>
      </c>
      <c r="I7" s="199">
        <v>2021</v>
      </c>
      <c r="J7" s="171">
        <f>ROWS($C$2:C7)</f>
        <v>6</v>
      </c>
      <c r="K7" t="str">
        <f>IF(ISNUMBER(SEARCH('Equipe 1'!$C$8,Propostas[[#This Row],[Situação]])),Propostas[[#This Row],[Ajuda1]],"")</f>
        <v/>
      </c>
      <c r="L7" t="str">
        <f>IFERROR(SMALL(Propostas[Ajuda2],Propostas[[#This Row],[Ajuda1]]),"")</f>
        <v/>
      </c>
    </row>
    <row r="8" spans="1:12" x14ac:dyDescent="0.2">
      <c r="A8" s="191">
        <v>7</v>
      </c>
      <c r="B8" s="191" t="str">
        <f>Propostas[[#This Row],[Situação]]&amp;Propostas[[#This Row],[Mês]]&amp;Propostas[[#This Row],[Ano]]&amp;A8</f>
        <v>EncerradaMarço20217</v>
      </c>
      <c r="C8" s="158" t="s">
        <v>171</v>
      </c>
      <c r="D8" s="165" t="s">
        <v>353</v>
      </c>
      <c r="E8" s="162" t="s">
        <v>224</v>
      </c>
      <c r="F8" s="159">
        <v>44000</v>
      </c>
      <c r="G8" s="174" t="s">
        <v>193</v>
      </c>
      <c r="H8" s="204" t="s">
        <v>272</v>
      </c>
      <c r="I8" s="199">
        <v>2021</v>
      </c>
      <c r="J8" s="171">
        <f>ROWS($C$2:C8)</f>
        <v>7</v>
      </c>
      <c r="K8" t="str">
        <f>IF(ISNUMBER(SEARCH('Equipe 1'!$C$8,Propostas[[#This Row],[Situação]])),Propostas[[#This Row],[Ajuda1]],"")</f>
        <v/>
      </c>
      <c r="L8" t="str">
        <f>IFERROR(SMALL(Propostas[Ajuda2],Propostas[[#This Row],[Ajuda1]]),"")</f>
        <v/>
      </c>
    </row>
    <row r="9" spans="1:12" x14ac:dyDescent="0.2">
      <c r="A9" s="191">
        <v>8</v>
      </c>
      <c r="B9" s="191" t="str">
        <f>Propostas[[#This Row],[Situação]]&amp;Propostas[[#This Row],[Mês]]&amp;Propostas[[#This Row],[Ano]]&amp;A9</f>
        <v>AtivaMarço20218</v>
      </c>
      <c r="C9" s="160" t="s">
        <v>172</v>
      </c>
      <c r="D9" s="165" t="s">
        <v>354</v>
      </c>
      <c r="E9" s="165" t="s">
        <v>224</v>
      </c>
      <c r="F9" s="161">
        <v>237185</v>
      </c>
      <c r="G9" s="175" t="s">
        <v>207</v>
      </c>
      <c r="H9" s="204" t="s">
        <v>272</v>
      </c>
      <c r="I9" s="199">
        <v>2021</v>
      </c>
      <c r="J9" s="171">
        <f>ROWS($C$2:C9)</f>
        <v>8</v>
      </c>
      <c r="K9" t="str">
        <f>IF(ISNUMBER(SEARCH('Equipe 1'!$C$8,Propostas[[#This Row],[Situação]])),Propostas[[#This Row],[Ajuda1]],"")</f>
        <v/>
      </c>
      <c r="L9" t="str">
        <f>IFERROR(SMALL(Propostas[Ajuda2],Propostas[[#This Row],[Ajuda1]]),"")</f>
        <v/>
      </c>
    </row>
    <row r="10" spans="1:12" x14ac:dyDescent="0.2">
      <c r="A10" s="191">
        <v>9</v>
      </c>
      <c r="B10" s="191" t="str">
        <f>Propostas[[#This Row],[Situação]]&amp;Propostas[[#This Row],[Mês]]&amp;Propostas[[#This Row],[Ano]]&amp;A10</f>
        <v>AtivaMarço20219</v>
      </c>
      <c r="C10" s="160" t="s">
        <v>232</v>
      </c>
      <c r="D10" s="165" t="s">
        <v>355</v>
      </c>
      <c r="E10" s="165" t="s">
        <v>233</v>
      </c>
      <c r="F10" s="172">
        <v>25980</v>
      </c>
      <c r="G10" s="177" t="s">
        <v>207</v>
      </c>
      <c r="H10" s="204" t="s">
        <v>272</v>
      </c>
      <c r="I10" s="200">
        <v>2021</v>
      </c>
      <c r="J10" s="171">
        <f>ROWS($C$2:C10)</f>
        <v>9</v>
      </c>
      <c r="K10" s="171" t="str">
        <f>IF(ISNUMBER(SEARCH('Equipe 1'!$C$8,Propostas[[#This Row],[Situação]])),Propostas[[#This Row],[Ajuda1]],"")</f>
        <v/>
      </c>
      <c r="L10" s="171" t="str">
        <f>IFERROR(SMALL(Propostas[Ajuda2],Propostas[[#This Row],[Ajuda1]]),"")</f>
        <v/>
      </c>
    </row>
    <row r="11" spans="1:12" x14ac:dyDescent="0.2">
      <c r="A11" s="191">
        <v>10</v>
      </c>
      <c r="B11" s="191" t="str">
        <f>Propostas[[#This Row],[Situação]]&amp;Propostas[[#This Row],[Mês]]&amp;Propostas[[#This Row],[Ano]]&amp;A11</f>
        <v>AtivaMarço202110</v>
      </c>
      <c r="C11" s="160" t="s">
        <v>234</v>
      </c>
      <c r="D11" s="165" t="s">
        <v>356</v>
      </c>
      <c r="E11" s="165" t="s">
        <v>223</v>
      </c>
      <c r="F11" s="172">
        <v>32124</v>
      </c>
      <c r="G11" s="177" t="s">
        <v>207</v>
      </c>
      <c r="H11" s="204" t="s">
        <v>272</v>
      </c>
      <c r="I11" s="200">
        <v>2021</v>
      </c>
      <c r="J11" s="171">
        <f>ROWS($C$2:C11)</f>
        <v>10</v>
      </c>
      <c r="K11" s="171" t="str">
        <f>IF(ISNUMBER(SEARCH('Equipe 1'!$C$8,Propostas[[#This Row],[Situação]])),Propostas[[#This Row],[Ajuda1]],"")</f>
        <v/>
      </c>
      <c r="L11" s="171" t="str">
        <f>IFERROR(SMALL(Propostas[Ajuda2],Propostas[[#This Row],[Ajuda1]]),"")</f>
        <v/>
      </c>
    </row>
    <row r="12" spans="1:12" x14ac:dyDescent="0.2">
      <c r="A12" s="191">
        <v>11</v>
      </c>
      <c r="B12" s="191" t="str">
        <f>Propostas[[#This Row],[Situação]]&amp;Propostas[[#This Row],[Mês]]&amp;Propostas[[#This Row],[Ano]]&amp;A12</f>
        <v>EncerradaMarço202111</v>
      </c>
      <c r="C12" s="160" t="s">
        <v>235</v>
      </c>
      <c r="D12" s="165" t="s">
        <v>357</v>
      </c>
      <c r="E12" s="165" t="s">
        <v>223</v>
      </c>
      <c r="F12" s="172">
        <v>20000</v>
      </c>
      <c r="G12" s="177" t="s">
        <v>193</v>
      </c>
      <c r="H12" s="204" t="s">
        <v>272</v>
      </c>
      <c r="I12" s="200">
        <v>2021</v>
      </c>
      <c r="J12" s="171">
        <f>ROWS($C$2:C12)</f>
        <v>11</v>
      </c>
      <c r="K12" s="171" t="str">
        <f>IF(ISNUMBER(SEARCH('Equipe 1'!$C$8,Propostas[[#This Row],[Situação]])),Propostas[[#This Row],[Ajuda1]],"")</f>
        <v/>
      </c>
      <c r="L12" s="171" t="str">
        <f>IFERROR(SMALL(Propostas[Ajuda2],Propostas[[#This Row],[Ajuda1]]),"")</f>
        <v/>
      </c>
    </row>
    <row r="13" spans="1:12" x14ac:dyDescent="0.2">
      <c r="A13" s="191">
        <v>12</v>
      </c>
      <c r="B13" s="191" t="str">
        <f>Propostas[[#This Row],[Situação]]&amp;Propostas[[#This Row],[Mês]]&amp;Propostas[[#This Row],[Ano]]&amp;A13</f>
        <v>EncerradaMarço202112</v>
      </c>
      <c r="C13" s="160" t="s">
        <v>236</v>
      </c>
      <c r="D13" s="165" t="s">
        <v>358</v>
      </c>
      <c r="E13" s="165" t="s">
        <v>226</v>
      </c>
      <c r="F13" s="172">
        <v>7160</v>
      </c>
      <c r="G13" s="177" t="s">
        <v>193</v>
      </c>
      <c r="H13" s="204" t="s">
        <v>272</v>
      </c>
      <c r="I13" s="200">
        <v>2021</v>
      </c>
      <c r="J13" s="171">
        <f>ROWS($C$2:C13)</f>
        <v>12</v>
      </c>
      <c r="K13" s="171" t="str">
        <f>IF(ISNUMBER(SEARCH('Equipe 1'!$C$8,Propostas[[#This Row],[Situação]])),Propostas[[#This Row],[Ajuda1]],"")</f>
        <v/>
      </c>
      <c r="L13" s="171" t="str">
        <f>IFERROR(SMALL(Propostas[Ajuda2],Propostas[[#This Row],[Ajuda1]]),"")</f>
        <v/>
      </c>
    </row>
    <row r="14" spans="1:12" x14ac:dyDescent="0.2">
      <c r="A14" s="191">
        <v>13</v>
      </c>
      <c r="B14" s="191" t="str">
        <f>Propostas[[#This Row],[Situação]]&amp;Propostas[[#This Row],[Mês]]&amp;Propostas[[#This Row],[Ano]]&amp;A14</f>
        <v>EncerradaMarço202113</v>
      </c>
      <c r="C14" s="160" t="s">
        <v>174</v>
      </c>
      <c r="D14" s="165" t="s">
        <v>359</v>
      </c>
      <c r="E14" s="165" t="s">
        <v>223</v>
      </c>
      <c r="F14" s="161">
        <v>116000</v>
      </c>
      <c r="G14" s="175" t="s">
        <v>193</v>
      </c>
      <c r="H14" s="204" t="s">
        <v>272</v>
      </c>
      <c r="I14" s="199">
        <v>2021</v>
      </c>
      <c r="J14" s="171">
        <f>ROWS($C$2:C14)</f>
        <v>13</v>
      </c>
      <c r="K14" t="str">
        <f>IF(ISNUMBER(SEARCH('Equipe 1'!$C$8,Propostas[[#This Row],[Situação]])),Propostas[[#This Row],[Ajuda1]],"")</f>
        <v/>
      </c>
      <c r="L14" t="str">
        <f>IFERROR(SMALL(Propostas[Ajuda2],Propostas[[#This Row],[Ajuda1]]),"")</f>
        <v/>
      </c>
    </row>
    <row r="15" spans="1:12" x14ac:dyDescent="0.2">
      <c r="A15" s="191">
        <v>14</v>
      </c>
      <c r="B15" s="191" t="str">
        <f>Propostas[[#This Row],[Situação]]&amp;Propostas[[#This Row],[Mês]]&amp;Propostas[[#This Row],[Ano]]&amp;A15</f>
        <v>EncerradaMarço202114</v>
      </c>
      <c r="C15" s="160" t="s">
        <v>237</v>
      </c>
      <c r="D15" s="165" t="s">
        <v>360</v>
      </c>
      <c r="E15" s="165" t="s">
        <v>238</v>
      </c>
      <c r="F15" s="172">
        <v>6780</v>
      </c>
      <c r="G15" s="179" t="s">
        <v>193</v>
      </c>
      <c r="H15" s="204" t="s">
        <v>272</v>
      </c>
      <c r="I15" s="200">
        <v>2021</v>
      </c>
      <c r="J15" s="171">
        <f>ROWS($C$2:C15)</f>
        <v>14</v>
      </c>
      <c r="K15" s="171" t="str">
        <f>IF(ISNUMBER(SEARCH('Equipe 1'!$C$8,Propostas[[#This Row],[Situação]])),Propostas[[#This Row],[Ajuda1]],"")</f>
        <v/>
      </c>
      <c r="L15" s="171" t="str">
        <f>IFERROR(SMALL(Propostas[Ajuda2],Propostas[[#This Row],[Ajuda1]]),"")</f>
        <v/>
      </c>
    </row>
    <row r="16" spans="1:12" x14ac:dyDescent="0.2">
      <c r="A16" s="191">
        <v>15</v>
      </c>
      <c r="B16" s="191" t="str">
        <f>Propostas[[#This Row],[Situação]]&amp;Propostas[[#This Row],[Mês]]&amp;Propostas[[#This Row],[Ano]]&amp;A16</f>
        <v>AtivaMarço202115</v>
      </c>
      <c r="C16" s="160" t="s">
        <v>239</v>
      </c>
      <c r="D16" s="165" t="s">
        <v>361</v>
      </c>
      <c r="E16" s="165" t="s">
        <v>240</v>
      </c>
      <c r="F16" s="172">
        <v>1298</v>
      </c>
      <c r="G16" s="179" t="s">
        <v>207</v>
      </c>
      <c r="H16" s="204" t="s">
        <v>272</v>
      </c>
      <c r="I16" s="200">
        <v>2021</v>
      </c>
      <c r="J16" s="171">
        <f>ROWS($C$2:C16)</f>
        <v>15</v>
      </c>
      <c r="K16" s="171" t="str">
        <f>IF(ISNUMBER(SEARCH('Equipe 1'!$C$8,Propostas[[#This Row],[Situação]])),Propostas[[#This Row],[Ajuda1]],"")</f>
        <v/>
      </c>
      <c r="L16" s="171" t="str">
        <f>IFERROR(SMALL(Propostas[Ajuda2],Propostas[[#This Row],[Ajuda1]]),"")</f>
        <v/>
      </c>
    </row>
    <row r="17" spans="1:12" x14ac:dyDescent="0.2">
      <c r="A17" s="191">
        <v>16</v>
      </c>
      <c r="B17" s="191" t="str">
        <f>Propostas[[#This Row],[Situação]]&amp;Propostas[[#This Row],[Mês]]&amp;Propostas[[#This Row],[Ano]]&amp;A17</f>
        <v>AtivaMarço202116</v>
      </c>
      <c r="C17" s="162" t="s">
        <v>175</v>
      </c>
      <c r="D17" s="165" t="s">
        <v>362</v>
      </c>
      <c r="E17" s="162" t="s">
        <v>225</v>
      </c>
      <c r="F17" s="159">
        <v>216600</v>
      </c>
      <c r="G17" s="180" t="s">
        <v>207</v>
      </c>
      <c r="H17" s="204" t="s">
        <v>272</v>
      </c>
      <c r="I17" s="201">
        <v>2021</v>
      </c>
      <c r="J17" s="171">
        <f>ROWS($C$2:C17)</f>
        <v>16</v>
      </c>
      <c r="K17" t="str">
        <f>IF(ISNUMBER(SEARCH('Equipe 1'!$C$8,Propostas[[#This Row],[Situação]])),Propostas[[#This Row],[Ajuda1]],"")</f>
        <v/>
      </c>
      <c r="L17" t="str">
        <f>IFERROR(SMALL(Propostas[Ajuda2],Propostas[[#This Row],[Ajuda1]]),"")</f>
        <v/>
      </c>
    </row>
    <row r="18" spans="1:12" x14ac:dyDescent="0.2">
      <c r="A18" s="191">
        <v>17</v>
      </c>
      <c r="B18" s="191" t="str">
        <f>Propostas[[#This Row],[Situação]]&amp;Propostas[[#This Row],[Mês]]&amp;Propostas[[#This Row],[Ano]]&amp;A18</f>
        <v>EncerradaMarço202117</v>
      </c>
      <c r="C18" s="160" t="s">
        <v>176</v>
      </c>
      <c r="D18" s="165" t="s">
        <v>363</v>
      </c>
      <c r="E18" s="165" t="s">
        <v>226</v>
      </c>
      <c r="F18" s="161">
        <v>60000</v>
      </c>
      <c r="G18" s="181" t="s">
        <v>193</v>
      </c>
      <c r="H18" s="204" t="s">
        <v>272</v>
      </c>
      <c r="I18" s="199">
        <v>2021</v>
      </c>
      <c r="J18" s="171">
        <f>ROWS($C$2:C18)</f>
        <v>17</v>
      </c>
      <c r="K18" t="str">
        <f>IF(ISNUMBER(SEARCH('Equipe 1'!$C$8,Propostas[[#This Row],[Situação]])),Propostas[[#This Row],[Ajuda1]],"")</f>
        <v/>
      </c>
      <c r="L18" t="str">
        <f>IFERROR(SMALL(Propostas[Ajuda2],Propostas[[#This Row],[Ajuda1]]),"")</f>
        <v/>
      </c>
    </row>
    <row r="19" spans="1:12" x14ac:dyDescent="0.2">
      <c r="A19" s="191">
        <v>18</v>
      </c>
      <c r="B19" s="191" t="str">
        <f>Propostas[[#This Row],[Situação]]&amp;Propostas[[#This Row],[Mês]]&amp;Propostas[[#This Row],[Ano]]&amp;A19</f>
        <v>EncerradaMarço202118</v>
      </c>
      <c r="C19" s="158" t="s">
        <v>177</v>
      </c>
      <c r="D19" s="165" t="s">
        <v>364</v>
      </c>
      <c r="E19" s="162" t="s">
        <v>227</v>
      </c>
      <c r="F19" s="159">
        <v>23784</v>
      </c>
      <c r="G19" s="182" t="s">
        <v>193</v>
      </c>
      <c r="H19" s="204" t="s">
        <v>272</v>
      </c>
      <c r="I19" s="202">
        <v>2021</v>
      </c>
      <c r="J19" s="171">
        <f>ROWS($C$2:C19)</f>
        <v>18</v>
      </c>
      <c r="K19" t="str">
        <f>IF(ISNUMBER(SEARCH('Equipe 1'!$C$8,Propostas[[#This Row],[Situação]])),Propostas[[#This Row],[Ajuda1]],"")</f>
        <v/>
      </c>
      <c r="L19" t="str">
        <f>IFERROR(SMALL(Propostas[Ajuda2],Propostas[[#This Row],[Ajuda1]]),"")</f>
        <v/>
      </c>
    </row>
    <row r="20" spans="1:12" x14ac:dyDescent="0.2">
      <c r="A20" s="191">
        <v>19</v>
      </c>
      <c r="B20" s="191" t="str">
        <f>Propostas[[#This Row],[Situação]]&amp;Propostas[[#This Row],[Mês]]&amp;Propostas[[#This Row],[Ano]]&amp;A20</f>
        <v>AtivaMarço202119</v>
      </c>
      <c r="C20" s="160" t="s">
        <v>178</v>
      </c>
      <c r="D20" s="165" t="s">
        <v>365</v>
      </c>
      <c r="E20" s="165" t="s">
        <v>228</v>
      </c>
      <c r="F20" s="161">
        <v>193640.04</v>
      </c>
      <c r="G20" s="183" t="s">
        <v>207</v>
      </c>
      <c r="H20" s="204" t="s">
        <v>272</v>
      </c>
      <c r="I20" s="203">
        <v>2021</v>
      </c>
      <c r="J20" s="171">
        <f>ROWS($C$2:C20)</f>
        <v>19</v>
      </c>
      <c r="K20" t="str">
        <f>IF(ISNUMBER(SEARCH('Equipe 1'!$C$8,Propostas[[#This Row],[Situação]])),Propostas[[#This Row],[Ajuda1]],"")</f>
        <v/>
      </c>
      <c r="L20" t="str">
        <f>IFERROR(SMALL(Propostas[Ajuda2],Propostas[[#This Row],[Ajuda1]]),"")</f>
        <v/>
      </c>
    </row>
    <row r="21" spans="1:12" x14ac:dyDescent="0.2">
      <c r="A21" s="191">
        <v>20</v>
      </c>
      <c r="B21" s="191" t="str">
        <f>Propostas[[#This Row],[Situação]]&amp;Propostas[[#This Row],[Mês]]&amp;Propostas[[#This Row],[Ano]]&amp;A21</f>
        <v>EncerradaMarço202120</v>
      </c>
      <c r="C21" s="160" t="s">
        <v>241</v>
      </c>
      <c r="D21" s="165" t="s">
        <v>366</v>
      </c>
      <c r="E21" s="165" t="s">
        <v>223</v>
      </c>
      <c r="F21" s="172">
        <v>7981</v>
      </c>
      <c r="G21" s="179" t="s">
        <v>193</v>
      </c>
      <c r="H21" s="204" t="s">
        <v>272</v>
      </c>
      <c r="I21" s="200">
        <v>2021</v>
      </c>
      <c r="J21" s="171">
        <f>ROWS($C$2:C21)</f>
        <v>20</v>
      </c>
      <c r="K21" s="171" t="str">
        <f>IF(ISNUMBER(SEARCH('Equipe 1'!$C$8,Propostas[[#This Row],[Situação]])),Propostas[[#This Row],[Ajuda1]],"")</f>
        <v/>
      </c>
      <c r="L21" s="171" t="str">
        <f>IFERROR(SMALL(Propostas[Ajuda2],Propostas[[#This Row],[Ajuda1]]),"")</f>
        <v/>
      </c>
    </row>
    <row r="22" spans="1:12" x14ac:dyDescent="0.2">
      <c r="A22" s="191">
        <v>21</v>
      </c>
      <c r="B22" s="191" t="str">
        <f>Propostas[[#This Row],[Situação]]&amp;Propostas[[#This Row],[Mês]]&amp;Propostas[[#This Row],[Ano]]&amp;A22</f>
        <v>AtivaMarço202121</v>
      </c>
      <c r="C22" s="158" t="s">
        <v>179</v>
      </c>
      <c r="D22" s="165" t="s">
        <v>367</v>
      </c>
      <c r="E22" s="162" t="s">
        <v>228</v>
      </c>
      <c r="F22" s="159">
        <v>90800</v>
      </c>
      <c r="G22" s="180" t="s">
        <v>207</v>
      </c>
      <c r="H22" s="204" t="s">
        <v>272</v>
      </c>
      <c r="I22" s="201">
        <v>2021</v>
      </c>
      <c r="J22" s="171">
        <f>ROWS($C$2:C22)</f>
        <v>21</v>
      </c>
      <c r="K22" t="str">
        <f>IF(ISNUMBER(SEARCH('Equipe 1'!$C$8,Propostas[[#This Row],[Situação]])),Propostas[[#This Row],[Ajuda1]],"")</f>
        <v/>
      </c>
      <c r="L22" t="str">
        <f>IFERROR(SMALL(Propostas[Ajuda2],Propostas[[#This Row],[Ajuda1]]),"")</f>
        <v/>
      </c>
    </row>
    <row r="23" spans="1:12" x14ac:dyDescent="0.2">
      <c r="A23" s="191">
        <v>22</v>
      </c>
      <c r="B23" s="191" t="str">
        <f>Propostas[[#This Row],[Situação]]&amp;Propostas[[#This Row],[Mês]]&amp;Propostas[[#This Row],[Ano]]&amp;A23</f>
        <v>AtivaMarço202122</v>
      </c>
      <c r="C23" s="160" t="s">
        <v>242</v>
      </c>
      <c r="D23" s="165" t="s">
        <v>368</v>
      </c>
      <c r="E23" s="165" t="s">
        <v>226</v>
      </c>
      <c r="F23" s="172">
        <v>341970</v>
      </c>
      <c r="G23" s="179" t="s">
        <v>207</v>
      </c>
      <c r="H23" s="204" t="s">
        <v>272</v>
      </c>
      <c r="I23" s="200">
        <v>2021</v>
      </c>
      <c r="J23" s="171">
        <f>ROWS($C$2:C23)</f>
        <v>22</v>
      </c>
      <c r="K23" s="171" t="str">
        <f>IF(ISNUMBER(SEARCH('Equipe 1'!$C$8,Propostas[[#This Row],[Situação]])),Propostas[[#This Row],[Ajuda1]],"")</f>
        <v/>
      </c>
      <c r="L23" s="171" t="str">
        <f>IFERROR(SMALL(Propostas[Ajuda2],Propostas[[#This Row],[Ajuda1]]),"")</f>
        <v/>
      </c>
    </row>
    <row r="24" spans="1:12" x14ac:dyDescent="0.2">
      <c r="A24" s="191">
        <v>23</v>
      </c>
      <c r="B24" s="191" t="str">
        <f>Propostas[[#This Row],[Situação]]&amp;Propostas[[#This Row],[Mês]]&amp;Propostas[[#This Row],[Ano]]&amp;A24</f>
        <v>EncerradaMarço202123</v>
      </c>
      <c r="C24" s="158" t="s">
        <v>181</v>
      </c>
      <c r="D24" s="165" t="s">
        <v>369</v>
      </c>
      <c r="E24" s="162" t="s">
        <v>223</v>
      </c>
      <c r="F24" s="159">
        <v>13180</v>
      </c>
      <c r="G24" s="182" t="s">
        <v>193</v>
      </c>
      <c r="H24" s="204" t="s">
        <v>272</v>
      </c>
      <c r="I24" s="202">
        <v>2021</v>
      </c>
      <c r="J24" s="171">
        <f>ROWS($C$2:C24)</f>
        <v>23</v>
      </c>
      <c r="K24" t="str">
        <f>IF(ISNUMBER(SEARCH('Equipe 1'!$C$8,Propostas[[#This Row],[Situação]])),Propostas[[#This Row],[Ajuda1]],"")</f>
        <v/>
      </c>
      <c r="L24" t="str">
        <f>IFERROR(SMALL(Propostas[Ajuda2],Propostas[[#This Row],[Ajuda1]]),"")</f>
        <v/>
      </c>
    </row>
    <row r="25" spans="1:12" x14ac:dyDescent="0.2">
      <c r="A25" s="191">
        <v>24</v>
      </c>
      <c r="B25" s="191" t="str">
        <f>Propostas[[#This Row],[Situação]]&amp;Propostas[[#This Row],[Mês]]&amp;Propostas[[#This Row],[Ano]]&amp;A25</f>
        <v>EncerradaMarço202124</v>
      </c>
      <c r="C25" s="158" t="s">
        <v>183</v>
      </c>
      <c r="D25" s="165" t="s">
        <v>370</v>
      </c>
      <c r="E25" s="162" t="s">
        <v>229</v>
      </c>
      <c r="F25" s="159">
        <v>51200</v>
      </c>
      <c r="G25" s="182" t="s">
        <v>193</v>
      </c>
      <c r="H25" s="204" t="s">
        <v>272</v>
      </c>
      <c r="I25" s="202">
        <v>2021</v>
      </c>
      <c r="J25" s="171">
        <f>ROWS($C$2:C25)</f>
        <v>24</v>
      </c>
      <c r="K25" t="str">
        <f>IF(ISNUMBER(SEARCH('Equipe 1'!$C$8,Propostas[[#This Row],[Situação]])),Propostas[[#This Row],[Ajuda1]],"")</f>
        <v/>
      </c>
      <c r="L25" t="str">
        <f>IFERROR(SMALL(Propostas[Ajuda2],Propostas[[#This Row],[Ajuda1]]),"")</f>
        <v/>
      </c>
    </row>
    <row r="26" spans="1:12" x14ac:dyDescent="0.2">
      <c r="A26" s="191">
        <v>25</v>
      </c>
      <c r="B26" s="191" t="str">
        <f>Propostas[[#This Row],[Situação]]&amp;Propostas[[#This Row],[Mês]]&amp;Propostas[[#This Row],[Ano]]&amp;A26</f>
        <v>EncerradaMarço202125</v>
      </c>
      <c r="C26" s="160" t="s">
        <v>243</v>
      </c>
      <c r="D26" s="165" t="s">
        <v>371</v>
      </c>
      <c r="E26" s="165" t="s">
        <v>229</v>
      </c>
      <c r="F26" s="172">
        <v>17056</v>
      </c>
      <c r="G26" s="179" t="s">
        <v>193</v>
      </c>
      <c r="H26" s="204" t="s">
        <v>272</v>
      </c>
      <c r="I26" s="200">
        <v>2021</v>
      </c>
      <c r="J26" s="171">
        <f>ROWS($C$2:C26)</f>
        <v>25</v>
      </c>
      <c r="K26" s="171" t="str">
        <f>IF(ISNUMBER(SEARCH('Equipe 1'!$C$8,Propostas[[#This Row],[Situação]])),Propostas[[#This Row],[Ajuda1]],"")</f>
        <v/>
      </c>
      <c r="L26" s="171" t="str">
        <f>IFERROR(SMALL(Propostas[Ajuda2],Propostas[[#This Row],[Ajuda1]]),"")</f>
        <v/>
      </c>
    </row>
  </sheetData>
  <phoneticPr fontId="16" type="noConversion"/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868727-741A-4620-AFCA-43BE37557D94}">
          <x14:formula1>
            <xm:f>'Base Situação'!$A$1:$A$2</xm:f>
          </x14:formula1>
          <xm:sqref>G2:G26</xm:sqref>
        </x14:dataValidation>
        <x14:dataValidation type="list" allowBlank="1" showInputMessage="1" showErrorMessage="1" xr:uid="{A7ADC693-60C1-485C-A1D6-5C542B13FA14}">
          <x14:formula1>
            <xm:f>BaseAnoMesSituação!$A$1:$A$12</xm:f>
          </x14:formula1>
          <xm:sqref>H2:H26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6CEE5-46BA-4F72-AB5C-0DBF7C5CC7D7}">
  <dimension ref="A1:F538"/>
  <sheetViews>
    <sheetView workbookViewId="0">
      <selection activeCell="F5" sqref="F5"/>
    </sheetView>
  </sheetViews>
  <sheetFormatPr defaultRowHeight="12.75" x14ac:dyDescent="0.2"/>
  <cols>
    <col min="1" max="1" width="8.140625" bestFit="1" customWidth="1"/>
    <col min="2" max="2" width="9.140625" bestFit="1" customWidth="1"/>
    <col min="3" max="3" width="9.7109375" bestFit="1" customWidth="1"/>
    <col min="4" max="4" width="18.7109375" customWidth="1"/>
    <col min="5" max="5" width="22" bestFit="1" customWidth="1"/>
    <col min="6" max="6" width="28.42578125" customWidth="1"/>
  </cols>
  <sheetData>
    <row r="1" spans="1:6" x14ac:dyDescent="0.2">
      <c r="A1" t="str">
        <f t="array" ref="A1">IFERROR(INDEX(Propostas[Prop],'Base Propostas'!L2,1),"")</f>
        <v/>
      </c>
      <c r="D1" s="167"/>
    </row>
    <row r="2" spans="1:6" x14ac:dyDescent="0.2">
      <c r="A2" t="str">
        <f t="array" ref="A2">IFERROR(INDEX(Propostas[Prop],'Base Propostas'!L3,1),"")</f>
        <v/>
      </c>
      <c r="C2" s="187" t="s">
        <v>285</v>
      </c>
      <c r="D2" t="str">
        <f>'Equipe 1'!C6&amp;'Equipe 1'!C4&amp;'Equipe 1'!C2</f>
        <v>EncerradaMarço2021</v>
      </c>
    </row>
    <row r="3" spans="1:6" x14ac:dyDescent="0.2">
      <c r="A3" t="str">
        <f t="array" ref="A3">IFERROR(INDEX(Propostas[Prop],'Base Propostas'!L4,1),"")</f>
        <v/>
      </c>
    </row>
    <row r="4" spans="1:6" x14ac:dyDescent="0.2">
      <c r="A4" t="str">
        <f t="array" ref="A4">IFERROR(INDEX(Propostas[Prop],'Base Propostas'!L5,1),"")</f>
        <v/>
      </c>
      <c r="D4" s="190" t="s">
        <v>284</v>
      </c>
      <c r="E4" s="190" t="s">
        <v>285</v>
      </c>
      <c r="F4" s="190" t="s">
        <v>113</v>
      </c>
    </row>
    <row r="5" spans="1:6" x14ac:dyDescent="0.2">
      <c r="A5" t="str">
        <f t="array" ref="A5">IFERROR(INDEX(Propostas[Prop],'Base Propostas'!L6,1),"")</f>
        <v/>
      </c>
      <c r="D5">
        <v>1</v>
      </c>
      <c r="E5" t="str">
        <f t="shared" ref="E5:E68" si="0">$D$2&amp;D5</f>
        <v>EncerradaMarço20211</v>
      </c>
      <c r="F5" t="str">
        <f>IFERROR(VLOOKUP(E5,'Base Propostas'!B:C,2,FALSE),"")</f>
        <v/>
      </c>
    </row>
    <row r="6" spans="1:6" x14ac:dyDescent="0.2">
      <c r="A6" t="str">
        <f t="array" ref="A6">IFERROR(INDEX(Propostas[Prop],'Base Propostas'!L7,1),"")</f>
        <v/>
      </c>
      <c r="D6">
        <v>2</v>
      </c>
      <c r="E6" t="str">
        <f t="shared" si="0"/>
        <v>EncerradaMarço20212</v>
      </c>
      <c r="F6" t="str">
        <f>IFERROR(VLOOKUP(E6,'Base Propostas'!B:C,2,FALSE),"")</f>
        <v>011/21</v>
      </c>
    </row>
    <row r="7" spans="1:6" x14ac:dyDescent="0.2">
      <c r="A7" t="str">
        <f t="array" ref="A7">IFERROR(INDEX(Propostas[Prop],'Base Propostas'!L8,1),"")</f>
        <v/>
      </c>
      <c r="D7">
        <v>3</v>
      </c>
      <c r="E7" t="str">
        <f t="shared" si="0"/>
        <v>EncerradaMarço20213</v>
      </c>
      <c r="F7" t="str">
        <f>IFERROR(VLOOKUP(E7,'Base Propostas'!B:C,2,FALSE),"")</f>
        <v>019/21</v>
      </c>
    </row>
    <row r="8" spans="1:6" x14ac:dyDescent="0.2">
      <c r="A8" t="str">
        <f t="array" ref="A8">IFERROR(INDEX(Propostas[Prop],'Base Propostas'!L9,1),"")</f>
        <v/>
      </c>
      <c r="D8">
        <v>4</v>
      </c>
      <c r="E8" t="str">
        <f t="shared" si="0"/>
        <v>EncerradaMarço20214</v>
      </c>
      <c r="F8" t="str">
        <f>IFERROR(VLOOKUP(E8,'Base Propostas'!B:C,2,FALSE),"")</f>
        <v>021/21</v>
      </c>
    </row>
    <row r="9" spans="1:6" x14ac:dyDescent="0.2">
      <c r="A9" t="str">
        <f t="array" ref="A9">IFERROR(INDEX(Propostas[Prop],'Base Propostas'!L10,1),"")</f>
        <v/>
      </c>
      <c r="D9">
        <v>5</v>
      </c>
      <c r="E9" t="str">
        <f t="shared" si="0"/>
        <v>EncerradaMarço20215</v>
      </c>
      <c r="F9" t="str">
        <f>IFERROR(VLOOKUP(E9,'Base Propostas'!B:C,2,FALSE),"")</f>
        <v>024/21</v>
      </c>
    </row>
    <row r="10" spans="1:6" x14ac:dyDescent="0.2">
      <c r="A10" t="str">
        <f t="array" ref="A10">IFERROR(INDEX(Propostas[Prop],'Base Propostas'!L11,1),"")</f>
        <v/>
      </c>
      <c r="D10">
        <v>6</v>
      </c>
      <c r="E10" t="str">
        <f t="shared" si="0"/>
        <v>EncerradaMarço20216</v>
      </c>
      <c r="F10" t="str">
        <f>IFERROR(VLOOKUP(E10,'Base Propostas'!B:C,2,FALSE),"")</f>
        <v/>
      </c>
    </row>
    <row r="11" spans="1:6" x14ac:dyDescent="0.2">
      <c r="A11" t="str">
        <f t="array" ref="A11">IFERROR(INDEX(Propostas[Prop],'Base Propostas'!L12,1),"")</f>
        <v/>
      </c>
      <c r="D11">
        <v>7</v>
      </c>
      <c r="E11" t="str">
        <f t="shared" si="0"/>
        <v>EncerradaMarço20217</v>
      </c>
      <c r="F11" t="str">
        <f>IFERROR(VLOOKUP(E11,'Base Propostas'!B:C,2,FALSE),"")</f>
        <v>045/21</v>
      </c>
    </row>
    <row r="12" spans="1:6" x14ac:dyDescent="0.2">
      <c r="A12" t="str">
        <f t="array" ref="A12">IFERROR(INDEX(Propostas[Prop],'Base Propostas'!L13,1),"")</f>
        <v/>
      </c>
      <c r="D12">
        <v>8</v>
      </c>
      <c r="E12" t="str">
        <f t="shared" si="0"/>
        <v>EncerradaMarço20218</v>
      </c>
      <c r="F12" t="str">
        <f>IFERROR(VLOOKUP(E12,'Base Propostas'!B:C,2,FALSE),"")</f>
        <v/>
      </c>
    </row>
    <row r="13" spans="1:6" x14ac:dyDescent="0.2">
      <c r="A13" t="str">
        <f t="array" ref="A13">IFERROR(INDEX(Propostas[Prop],'Base Propostas'!L14,1),"")</f>
        <v/>
      </c>
      <c r="D13">
        <v>9</v>
      </c>
      <c r="E13" t="str">
        <f t="shared" si="0"/>
        <v>EncerradaMarço20219</v>
      </c>
      <c r="F13" t="str">
        <f>IFERROR(VLOOKUP(E13,'Base Propostas'!B:C,2,FALSE),"")</f>
        <v/>
      </c>
    </row>
    <row r="14" spans="1:6" x14ac:dyDescent="0.2">
      <c r="A14" t="str">
        <f t="array" ref="A14">IFERROR(INDEX(Propostas[Prop],'Base Propostas'!L15,1),"")</f>
        <v/>
      </c>
      <c r="D14">
        <v>10</v>
      </c>
      <c r="E14" t="str">
        <f t="shared" si="0"/>
        <v>EncerradaMarço202110</v>
      </c>
      <c r="F14" t="str">
        <f>IFERROR(VLOOKUP(E14,'Base Propostas'!B:C,2,FALSE),"")</f>
        <v/>
      </c>
    </row>
    <row r="15" spans="1:6" x14ac:dyDescent="0.2">
      <c r="A15" t="str">
        <f t="array" ref="A15">IFERROR(INDEX(Propostas[Prop],'Base Propostas'!L16,1),"")</f>
        <v/>
      </c>
      <c r="D15">
        <v>11</v>
      </c>
      <c r="E15" t="str">
        <f t="shared" si="0"/>
        <v>EncerradaMarço202111</v>
      </c>
      <c r="F15" t="str">
        <f>IFERROR(VLOOKUP(E15,'Base Propostas'!B:C,2,FALSE),"")</f>
        <v>102/20</v>
      </c>
    </row>
    <row r="16" spans="1:6" x14ac:dyDescent="0.2">
      <c r="A16" t="str">
        <f t="array" ref="A16">IFERROR(INDEX(Propostas[Prop],'Base Propostas'!L17,1),"")</f>
        <v/>
      </c>
      <c r="D16">
        <v>12</v>
      </c>
      <c r="E16" t="str">
        <f t="shared" si="0"/>
        <v>EncerradaMarço202112</v>
      </c>
      <c r="F16" t="str">
        <f>IFERROR(VLOOKUP(E16,'Base Propostas'!B:C,2,FALSE),"")</f>
        <v>111/21</v>
      </c>
    </row>
    <row r="17" spans="1:6" x14ac:dyDescent="0.2">
      <c r="A17" t="str">
        <f t="array" ref="A17">IFERROR(INDEX(Propostas[Prop],'Base Propostas'!L18,1),"")</f>
        <v/>
      </c>
      <c r="D17">
        <v>13</v>
      </c>
      <c r="E17" t="str">
        <f t="shared" si="0"/>
        <v>EncerradaMarço202113</v>
      </c>
      <c r="F17" t="str">
        <f>IFERROR(VLOOKUP(E17,'Base Propostas'!B:C,2,FALSE),"")</f>
        <v>112/20</v>
      </c>
    </row>
    <row r="18" spans="1:6" x14ac:dyDescent="0.2">
      <c r="A18" t="str">
        <f t="array" ref="A18">IFERROR(INDEX(Propostas[Prop],'Base Propostas'!L19,1),"")</f>
        <v/>
      </c>
      <c r="D18">
        <v>14</v>
      </c>
      <c r="E18" t="str">
        <f t="shared" si="0"/>
        <v>EncerradaMarço202114</v>
      </c>
      <c r="F18" t="str">
        <f>IFERROR(VLOOKUP(E18,'Base Propostas'!B:C,2,FALSE),"")</f>
        <v>120/21</v>
      </c>
    </row>
    <row r="19" spans="1:6" x14ac:dyDescent="0.2">
      <c r="A19" t="str">
        <f t="array" ref="A19">IFERROR(INDEX(Propostas[Prop],'Base Propostas'!L20,1),"")</f>
        <v/>
      </c>
      <c r="D19">
        <v>15</v>
      </c>
      <c r="E19" t="str">
        <f t="shared" si="0"/>
        <v>EncerradaMarço202115</v>
      </c>
      <c r="F19" t="str">
        <f>IFERROR(VLOOKUP(E19,'Base Propostas'!B:C,2,FALSE),"")</f>
        <v/>
      </c>
    </row>
    <row r="20" spans="1:6" x14ac:dyDescent="0.2">
      <c r="A20" t="str">
        <f t="array" ref="A20">IFERROR(INDEX(Propostas[Prop],'Base Propostas'!L21,1),"")</f>
        <v/>
      </c>
      <c r="D20">
        <v>16</v>
      </c>
      <c r="E20" t="str">
        <f t="shared" si="0"/>
        <v>EncerradaMarço202116</v>
      </c>
      <c r="F20" t="str">
        <f>IFERROR(VLOOKUP(E20,'Base Propostas'!B:C,2,FALSE),"")</f>
        <v/>
      </c>
    </row>
    <row r="21" spans="1:6" x14ac:dyDescent="0.2">
      <c r="D21">
        <v>17</v>
      </c>
      <c r="E21" t="str">
        <f t="shared" si="0"/>
        <v>EncerradaMarço202117</v>
      </c>
      <c r="F21" t="str">
        <f>IFERROR(VLOOKUP(E21,'Base Propostas'!B:C,2,FALSE),"")</f>
        <v>165/20</v>
      </c>
    </row>
    <row r="22" spans="1:6" x14ac:dyDescent="0.2">
      <c r="D22">
        <v>18</v>
      </c>
      <c r="E22" t="str">
        <f t="shared" si="0"/>
        <v>EncerradaMarço202118</v>
      </c>
      <c r="F22" t="str">
        <f>IFERROR(VLOOKUP(E22,'Base Propostas'!B:C,2,FALSE),"")</f>
        <v>183/20</v>
      </c>
    </row>
    <row r="23" spans="1:6" x14ac:dyDescent="0.2">
      <c r="D23">
        <v>19</v>
      </c>
      <c r="E23" t="str">
        <f t="shared" si="0"/>
        <v>EncerradaMarço202119</v>
      </c>
      <c r="F23" t="str">
        <f>IFERROR(VLOOKUP(E23,'Base Propostas'!B:C,2,FALSE),"")</f>
        <v/>
      </c>
    </row>
    <row r="24" spans="1:6" x14ac:dyDescent="0.2">
      <c r="D24">
        <v>20</v>
      </c>
      <c r="E24" t="str">
        <f t="shared" si="0"/>
        <v>EncerradaMarço202120</v>
      </c>
      <c r="F24" t="str">
        <f>IFERROR(VLOOKUP(E24,'Base Propostas'!B:C,2,FALSE),"")</f>
        <v>233/20</v>
      </c>
    </row>
    <row r="25" spans="1:6" x14ac:dyDescent="0.2">
      <c r="D25">
        <v>21</v>
      </c>
      <c r="E25" t="str">
        <f t="shared" si="0"/>
        <v>EncerradaMarço202121</v>
      </c>
      <c r="F25" t="str">
        <f>IFERROR(VLOOKUP(E25,'Base Propostas'!B:C,2,FALSE),"")</f>
        <v/>
      </c>
    </row>
    <row r="26" spans="1:6" x14ac:dyDescent="0.2">
      <c r="D26">
        <v>22</v>
      </c>
      <c r="E26" t="str">
        <f t="shared" si="0"/>
        <v>EncerradaMarço202122</v>
      </c>
      <c r="F26" t="str">
        <f>IFERROR(VLOOKUP(E26,'Base Propostas'!B:C,2,FALSE),"")</f>
        <v/>
      </c>
    </row>
    <row r="27" spans="1:6" x14ac:dyDescent="0.2">
      <c r="D27">
        <v>23</v>
      </c>
      <c r="E27" t="str">
        <f t="shared" si="0"/>
        <v>EncerradaMarço202123</v>
      </c>
      <c r="F27" t="str">
        <f>IFERROR(VLOOKUP(E27,'Base Propostas'!B:C,2,FALSE),"")</f>
        <v>397/20</v>
      </c>
    </row>
    <row r="28" spans="1:6" x14ac:dyDescent="0.2">
      <c r="D28">
        <v>24</v>
      </c>
      <c r="E28" t="str">
        <f t="shared" si="0"/>
        <v>EncerradaMarço202124</v>
      </c>
      <c r="F28" t="str">
        <f>IFERROR(VLOOKUP(E28,'Base Propostas'!B:C,2,FALSE),"")</f>
        <v>432/20</v>
      </c>
    </row>
    <row r="29" spans="1:6" x14ac:dyDescent="0.2">
      <c r="D29">
        <v>25</v>
      </c>
      <c r="E29" t="str">
        <f t="shared" si="0"/>
        <v>EncerradaMarço202125</v>
      </c>
      <c r="F29" t="str">
        <f>IFERROR(VLOOKUP(E29,'Base Propostas'!B:C,2,FALSE),"")</f>
        <v>443/20</v>
      </c>
    </row>
    <row r="30" spans="1:6" x14ac:dyDescent="0.2">
      <c r="D30">
        <v>26</v>
      </c>
      <c r="E30" t="str">
        <f t="shared" si="0"/>
        <v>EncerradaMarço202126</v>
      </c>
      <c r="F30" t="str">
        <f>IFERROR(VLOOKUP(E30,'Base Propostas'!B:C,2,FALSE),"")</f>
        <v/>
      </c>
    </row>
    <row r="31" spans="1:6" x14ac:dyDescent="0.2">
      <c r="D31">
        <v>27</v>
      </c>
      <c r="E31" t="str">
        <f t="shared" si="0"/>
        <v>EncerradaMarço202127</v>
      </c>
      <c r="F31" t="str">
        <f>IFERROR(VLOOKUP(E31,'Base Propostas'!B:C,2,FALSE),"")</f>
        <v/>
      </c>
    </row>
    <row r="32" spans="1:6" x14ac:dyDescent="0.2">
      <c r="D32">
        <v>28</v>
      </c>
      <c r="E32" t="str">
        <f t="shared" si="0"/>
        <v>EncerradaMarço202128</v>
      </c>
      <c r="F32" t="str">
        <f>IFERROR(VLOOKUP(E32,'Base Propostas'!B:C,2,FALSE),"")</f>
        <v/>
      </c>
    </row>
    <row r="33" spans="4:6" x14ac:dyDescent="0.2">
      <c r="D33">
        <v>29</v>
      </c>
      <c r="E33" t="str">
        <f t="shared" si="0"/>
        <v>EncerradaMarço202129</v>
      </c>
      <c r="F33" t="str">
        <f>IFERROR(VLOOKUP(E33,'Base Propostas'!B:C,2,FALSE),"")</f>
        <v/>
      </c>
    </row>
    <row r="34" spans="4:6" x14ac:dyDescent="0.2">
      <c r="D34">
        <v>30</v>
      </c>
      <c r="E34" t="str">
        <f t="shared" si="0"/>
        <v>EncerradaMarço202130</v>
      </c>
      <c r="F34" t="str">
        <f>IFERROR(VLOOKUP(E34,'Base Propostas'!B:C,2,FALSE),"")</f>
        <v/>
      </c>
    </row>
    <row r="35" spans="4:6" x14ac:dyDescent="0.2">
      <c r="D35">
        <v>31</v>
      </c>
      <c r="E35" t="str">
        <f t="shared" si="0"/>
        <v>EncerradaMarço202131</v>
      </c>
      <c r="F35" t="str">
        <f>IFERROR(VLOOKUP(E35,'Base Propostas'!B:C,2,FALSE),"")</f>
        <v/>
      </c>
    </row>
    <row r="36" spans="4:6" x14ac:dyDescent="0.2">
      <c r="D36">
        <v>32</v>
      </c>
      <c r="E36" t="str">
        <f t="shared" si="0"/>
        <v>EncerradaMarço202132</v>
      </c>
      <c r="F36" t="str">
        <f>IFERROR(VLOOKUP(E36,'Base Propostas'!B:C,2,FALSE),"")</f>
        <v/>
      </c>
    </row>
    <row r="37" spans="4:6" x14ac:dyDescent="0.2">
      <c r="D37">
        <v>33</v>
      </c>
      <c r="E37" t="str">
        <f t="shared" si="0"/>
        <v>EncerradaMarço202133</v>
      </c>
      <c r="F37" t="str">
        <f>IFERROR(VLOOKUP(E37,'Base Propostas'!B:C,2,FALSE),"")</f>
        <v/>
      </c>
    </row>
    <row r="38" spans="4:6" x14ac:dyDescent="0.2">
      <c r="D38">
        <v>34</v>
      </c>
      <c r="E38" t="str">
        <f t="shared" si="0"/>
        <v>EncerradaMarço202134</v>
      </c>
      <c r="F38" t="str">
        <f>IFERROR(VLOOKUP(E38,'Base Propostas'!B:C,2,FALSE),"")</f>
        <v/>
      </c>
    </row>
    <row r="39" spans="4:6" x14ac:dyDescent="0.2">
      <c r="D39">
        <v>35</v>
      </c>
      <c r="E39" t="str">
        <f t="shared" si="0"/>
        <v>EncerradaMarço202135</v>
      </c>
      <c r="F39" t="str">
        <f>IFERROR(VLOOKUP(E39,'Base Propostas'!B:C,2,FALSE),"")</f>
        <v/>
      </c>
    </row>
    <row r="40" spans="4:6" x14ac:dyDescent="0.2">
      <c r="D40">
        <v>36</v>
      </c>
      <c r="E40" t="str">
        <f t="shared" si="0"/>
        <v>EncerradaMarço202136</v>
      </c>
      <c r="F40" t="str">
        <f>IFERROR(VLOOKUP(E40,'Base Propostas'!B:C,2,FALSE),"")</f>
        <v/>
      </c>
    </row>
    <row r="41" spans="4:6" x14ac:dyDescent="0.2">
      <c r="D41">
        <v>37</v>
      </c>
      <c r="E41" t="str">
        <f t="shared" si="0"/>
        <v>EncerradaMarço202137</v>
      </c>
      <c r="F41" t="str">
        <f>IFERROR(VLOOKUP(E41,'Base Propostas'!B:C,2,FALSE),"")</f>
        <v/>
      </c>
    </row>
    <row r="42" spans="4:6" x14ac:dyDescent="0.2">
      <c r="D42">
        <v>38</v>
      </c>
      <c r="E42" t="str">
        <f t="shared" si="0"/>
        <v>EncerradaMarço202138</v>
      </c>
      <c r="F42" t="str">
        <f>IFERROR(VLOOKUP(E42,'Base Propostas'!B:C,2,FALSE),"")</f>
        <v/>
      </c>
    </row>
    <row r="43" spans="4:6" x14ac:dyDescent="0.2">
      <c r="D43">
        <v>39</v>
      </c>
      <c r="E43" t="str">
        <f t="shared" si="0"/>
        <v>EncerradaMarço202139</v>
      </c>
      <c r="F43" t="str">
        <f>IFERROR(VLOOKUP(E43,'Base Propostas'!B:C,2,FALSE),"")</f>
        <v/>
      </c>
    </row>
    <row r="44" spans="4:6" x14ac:dyDescent="0.2">
      <c r="D44">
        <v>40</v>
      </c>
      <c r="E44" t="str">
        <f t="shared" si="0"/>
        <v>EncerradaMarço202140</v>
      </c>
      <c r="F44" t="str">
        <f>IFERROR(VLOOKUP(E44,'Base Propostas'!B:C,2,FALSE),"")</f>
        <v/>
      </c>
    </row>
    <row r="45" spans="4:6" x14ac:dyDescent="0.2">
      <c r="D45">
        <v>41</v>
      </c>
      <c r="E45" t="str">
        <f t="shared" si="0"/>
        <v>EncerradaMarço202141</v>
      </c>
      <c r="F45" t="str">
        <f>IFERROR(VLOOKUP(E45,'Base Propostas'!B:C,2,FALSE),"")</f>
        <v/>
      </c>
    </row>
    <row r="46" spans="4:6" x14ac:dyDescent="0.2">
      <c r="D46">
        <v>42</v>
      </c>
      <c r="E46" t="str">
        <f t="shared" si="0"/>
        <v>EncerradaMarço202142</v>
      </c>
      <c r="F46" t="str">
        <f>IFERROR(VLOOKUP(E46,'Base Propostas'!B:C,2,FALSE),"")</f>
        <v/>
      </c>
    </row>
    <row r="47" spans="4:6" x14ac:dyDescent="0.2">
      <c r="D47">
        <v>43</v>
      </c>
      <c r="E47" t="str">
        <f t="shared" si="0"/>
        <v>EncerradaMarço202143</v>
      </c>
      <c r="F47" t="str">
        <f>IFERROR(VLOOKUP(E47,'Base Propostas'!B:C,2,FALSE),"")</f>
        <v/>
      </c>
    </row>
    <row r="48" spans="4:6" x14ac:dyDescent="0.2">
      <c r="D48">
        <v>44</v>
      </c>
      <c r="E48" t="str">
        <f t="shared" si="0"/>
        <v>EncerradaMarço202144</v>
      </c>
      <c r="F48" t="str">
        <f>IFERROR(VLOOKUP(E48,'Base Propostas'!B:C,2,FALSE),"")</f>
        <v/>
      </c>
    </row>
    <row r="49" spans="4:6" x14ac:dyDescent="0.2">
      <c r="D49">
        <v>45</v>
      </c>
      <c r="E49" t="str">
        <f t="shared" si="0"/>
        <v>EncerradaMarço202145</v>
      </c>
      <c r="F49" t="str">
        <f>IFERROR(VLOOKUP(E49,'Base Propostas'!B:C,2,FALSE),"")</f>
        <v/>
      </c>
    </row>
    <row r="50" spans="4:6" x14ac:dyDescent="0.2">
      <c r="D50">
        <v>46</v>
      </c>
      <c r="E50" t="str">
        <f t="shared" si="0"/>
        <v>EncerradaMarço202146</v>
      </c>
      <c r="F50" t="str">
        <f>IFERROR(VLOOKUP(E50,'Base Propostas'!B:C,2,FALSE),"")</f>
        <v/>
      </c>
    </row>
    <row r="51" spans="4:6" x14ac:dyDescent="0.2">
      <c r="D51">
        <v>47</v>
      </c>
      <c r="E51" t="str">
        <f t="shared" si="0"/>
        <v>EncerradaMarço202147</v>
      </c>
      <c r="F51" t="str">
        <f>IFERROR(VLOOKUP(E51,'Base Propostas'!B:C,2,FALSE),"")</f>
        <v/>
      </c>
    </row>
    <row r="52" spans="4:6" x14ac:dyDescent="0.2">
      <c r="D52">
        <v>48</v>
      </c>
      <c r="E52" t="str">
        <f t="shared" si="0"/>
        <v>EncerradaMarço202148</v>
      </c>
      <c r="F52" t="str">
        <f>IFERROR(VLOOKUP(E52,'Base Propostas'!B:C,2,FALSE),"")</f>
        <v/>
      </c>
    </row>
    <row r="53" spans="4:6" x14ac:dyDescent="0.2">
      <c r="D53">
        <v>49</v>
      </c>
      <c r="E53" t="str">
        <f t="shared" si="0"/>
        <v>EncerradaMarço202149</v>
      </c>
      <c r="F53" t="str">
        <f>IFERROR(VLOOKUP(E53,'Base Propostas'!B:C,2,FALSE),"")</f>
        <v/>
      </c>
    </row>
    <row r="54" spans="4:6" x14ac:dyDescent="0.2">
      <c r="D54">
        <v>50</v>
      </c>
      <c r="E54" t="str">
        <f t="shared" si="0"/>
        <v>EncerradaMarço202150</v>
      </c>
      <c r="F54" t="str">
        <f>IFERROR(VLOOKUP(E54,'Base Propostas'!B:C,2,FALSE),"")</f>
        <v/>
      </c>
    </row>
    <row r="55" spans="4:6" x14ac:dyDescent="0.2">
      <c r="D55">
        <v>51</v>
      </c>
      <c r="E55" t="str">
        <f t="shared" si="0"/>
        <v>EncerradaMarço202151</v>
      </c>
      <c r="F55" t="str">
        <f>IFERROR(VLOOKUP(E55,'Base Propostas'!B:C,2,FALSE),"")</f>
        <v/>
      </c>
    </row>
    <row r="56" spans="4:6" x14ac:dyDescent="0.2">
      <c r="D56">
        <v>52</v>
      </c>
      <c r="E56" t="str">
        <f t="shared" si="0"/>
        <v>EncerradaMarço202152</v>
      </c>
      <c r="F56" t="str">
        <f>IFERROR(VLOOKUP(E56,'Base Propostas'!B:C,2,FALSE),"")</f>
        <v/>
      </c>
    </row>
    <row r="57" spans="4:6" x14ac:dyDescent="0.2">
      <c r="D57">
        <v>53</v>
      </c>
      <c r="E57" t="str">
        <f t="shared" si="0"/>
        <v>EncerradaMarço202153</v>
      </c>
      <c r="F57" t="str">
        <f>IFERROR(VLOOKUP(E57,'Base Propostas'!B:C,2,FALSE),"")</f>
        <v/>
      </c>
    </row>
    <row r="58" spans="4:6" x14ac:dyDescent="0.2">
      <c r="D58">
        <v>54</v>
      </c>
      <c r="E58" t="str">
        <f t="shared" si="0"/>
        <v>EncerradaMarço202154</v>
      </c>
      <c r="F58" t="str">
        <f>IFERROR(VLOOKUP(E58,'Base Propostas'!B:C,2,FALSE),"")</f>
        <v/>
      </c>
    </row>
    <row r="59" spans="4:6" x14ac:dyDescent="0.2">
      <c r="D59">
        <v>55</v>
      </c>
      <c r="E59" t="str">
        <f t="shared" si="0"/>
        <v>EncerradaMarço202155</v>
      </c>
      <c r="F59" t="str">
        <f>IFERROR(VLOOKUP(E59,'Base Propostas'!B:C,2,FALSE),"")</f>
        <v/>
      </c>
    </row>
    <row r="60" spans="4:6" x14ac:dyDescent="0.2">
      <c r="D60">
        <v>56</v>
      </c>
      <c r="E60" t="str">
        <f t="shared" si="0"/>
        <v>EncerradaMarço202156</v>
      </c>
      <c r="F60" t="str">
        <f>IFERROR(VLOOKUP(E60,'Base Propostas'!B:C,2,FALSE),"")</f>
        <v/>
      </c>
    </row>
    <row r="61" spans="4:6" x14ac:dyDescent="0.2">
      <c r="D61">
        <v>57</v>
      </c>
      <c r="E61" t="str">
        <f t="shared" si="0"/>
        <v>EncerradaMarço202157</v>
      </c>
      <c r="F61" t="str">
        <f>IFERROR(VLOOKUP(E61,'Base Propostas'!B:C,2,FALSE),"")</f>
        <v/>
      </c>
    </row>
    <row r="62" spans="4:6" x14ac:dyDescent="0.2">
      <c r="D62">
        <v>58</v>
      </c>
      <c r="E62" t="str">
        <f t="shared" si="0"/>
        <v>EncerradaMarço202158</v>
      </c>
      <c r="F62" t="str">
        <f>IFERROR(VLOOKUP(E62,'Base Propostas'!B:C,2,FALSE),"")</f>
        <v/>
      </c>
    </row>
    <row r="63" spans="4:6" x14ac:dyDescent="0.2">
      <c r="D63">
        <v>59</v>
      </c>
      <c r="E63" t="str">
        <f t="shared" si="0"/>
        <v>EncerradaMarço202159</v>
      </c>
      <c r="F63" t="str">
        <f>IFERROR(VLOOKUP(E63,'Base Propostas'!B:C,2,FALSE),"")</f>
        <v/>
      </c>
    </row>
    <row r="64" spans="4:6" x14ac:dyDescent="0.2">
      <c r="D64">
        <v>60</v>
      </c>
      <c r="E64" t="str">
        <f t="shared" si="0"/>
        <v>EncerradaMarço202160</v>
      </c>
      <c r="F64" t="str">
        <f>IFERROR(VLOOKUP(E64,'Base Propostas'!B:C,2,FALSE),"")</f>
        <v/>
      </c>
    </row>
    <row r="65" spans="4:6" x14ac:dyDescent="0.2">
      <c r="D65">
        <v>61</v>
      </c>
      <c r="E65" t="str">
        <f t="shared" si="0"/>
        <v>EncerradaMarço202161</v>
      </c>
      <c r="F65" t="str">
        <f>IFERROR(VLOOKUP(E65,'Base Propostas'!B:C,2,FALSE),"")</f>
        <v/>
      </c>
    </row>
    <row r="66" spans="4:6" x14ac:dyDescent="0.2">
      <c r="D66">
        <v>62</v>
      </c>
      <c r="E66" t="str">
        <f t="shared" si="0"/>
        <v>EncerradaMarço202162</v>
      </c>
      <c r="F66" t="str">
        <f>IFERROR(VLOOKUP(E66,'Base Propostas'!B:C,2,FALSE),"")</f>
        <v/>
      </c>
    </row>
    <row r="67" spans="4:6" x14ac:dyDescent="0.2">
      <c r="D67">
        <v>63</v>
      </c>
      <c r="E67" t="str">
        <f t="shared" si="0"/>
        <v>EncerradaMarço202163</v>
      </c>
      <c r="F67" t="str">
        <f>IFERROR(VLOOKUP(E67,'Base Propostas'!B:C,2,FALSE),"")</f>
        <v/>
      </c>
    </row>
    <row r="68" spans="4:6" x14ac:dyDescent="0.2">
      <c r="D68">
        <v>64</v>
      </c>
      <c r="E68" t="str">
        <f t="shared" si="0"/>
        <v>EncerradaMarço202164</v>
      </c>
      <c r="F68" t="str">
        <f>IFERROR(VLOOKUP(E68,'Base Propostas'!B:C,2,FALSE),"")</f>
        <v/>
      </c>
    </row>
    <row r="69" spans="4:6" x14ac:dyDescent="0.2">
      <c r="D69">
        <v>65</v>
      </c>
      <c r="E69" t="str">
        <f t="shared" ref="E69:E132" si="1">$D$2&amp;D69</f>
        <v>EncerradaMarço202165</v>
      </c>
      <c r="F69" t="str">
        <f>IFERROR(VLOOKUP(E69,'Base Propostas'!B:C,2,FALSE),"")</f>
        <v/>
      </c>
    </row>
    <row r="70" spans="4:6" x14ac:dyDescent="0.2">
      <c r="D70">
        <v>66</v>
      </c>
      <c r="E70" t="str">
        <f t="shared" si="1"/>
        <v>EncerradaMarço202166</v>
      </c>
      <c r="F70" t="str">
        <f>IFERROR(VLOOKUP(E70,'Base Propostas'!B:C,2,FALSE),"")</f>
        <v/>
      </c>
    </row>
    <row r="71" spans="4:6" x14ac:dyDescent="0.2">
      <c r="D71">
        <v>67</v>
      </c>
      <c r="E71" t="str">
        <f t="shared" si="1"/>
        <v>EncerradaMarço202167</v>
      </c>
      <c r="F71" t="str">
        <f>IFERROR(VLOOKUP(E71,'Base Propostas'!B:C,2,FALSE),"")</f>
        <v/>
      </c>
    </row>
    <row r="72" spans="4:6" x14ac:dyDescent="0.2">
      <c r="D72">
        <v>68</v>
      </c>
      <c r="E72" t="str">
        <f t="shared" si="1"/>
        <v>EncerradaMarço202168</v>
      </c>
      <c r="F72" t="str">
        <f>IFERROR(VLOOKUP(E72,'Base Propostas'!B:C,2,FALSE),"")</f>
        <v/>
      </c>
    </row>
    <row r="73" spans="4:6" x14ac:dyDescent="0.2">
      <c r="D73">
        <v>69</v>
      </c>
      <c r="E73" t="str">
        <f t="shared" si="1"/>
        <v>EncerradaMarço202169</v>
      </c>
      <c r="F73" t="str">
        <f>IFERROR(VLOOKUP(E73,'Base Propostas'!B:C,2,FALSE),"")</f>
        <v/>
      </c>
    </row>
    <row r="74" spans="4:6" x14ac:dyDescent="0.2">
      <c r="D74">
        <v>70</v>
      </c>
      <c r="E74" t="str">
        <f t="shared" si="1"/>
        <v>EncerradaMarço202170</v>
      </c>
      <c r="F74" t="str">
        <f>IFERROR(VLOOKUP(E74,'Base Propostas'!B:C,2,FALSE),"")</f>
        <v/>
      </c>
    </row>
    <row r="75" spans="4:6" x14ac:dyDescent="0.2">
      <c r="D75">
        <v>71</v>
      </c>
      <c r="E75" t="str">
        <f t="shared" si="1"/>
        <v>EncerradaMarço202171</v>
      </c>
      <c r="F75" t="str">
        <f>IFERROR(VLOOKUP(E75,'Base Propostas'!B:C,2,FALSE),"")</f>
        <v/>
      </c>
    </row>
    <row r="76" spans="4:6" x14ac:dyDescent="0.2">
      <c r="D76">
        <v>72</v>
      </c>
      <c r="E76" t="str">
        <f t="shared" si="1"/>
        <v>EncerradaMarço202172</v>
      </c>
      <c r="F76" t="str">
        <f>IFERROR(VLOOKUP(E76,'Base Propostas'!B:C,2,FALSE),"")</f>
        <v/>
      </c>
    </row>
    <row r="77" spans="4:6" x14ac:dyDescent="0.2">
      <c r="D77">
        <v>73</v>
      </c>
      <c r="E77" t="str">
        <f t="shared" si="1"/>
        <v>EncerradaMarço202173</v>
      </c>
      <c r="F77" t="str">
        <f>IFERROR(VLOOKUP(E77,'Base Propostas'!B:C,2,FALSE),"")</f>
        <v/>
      </c>
    </row>
    <row r="78" spans="4:6" x14ac:dyDescent="0.2">
      <c r="D78">
        <v>74</v>
      </c>
      <c r="E78" t="str">
        <f t="shared" si="1"/>
        <v>EncerradaMarço202174</v>
      </c>
      <c r="F78" t="str">
        <f>IFERROR(VLOOKUP(E78,'Base Propostas'!B:C,2,FALSE),"")</f>
        <v/>
      </c>
    </row>
    <row r="79" spans="4:6" x14ac:dyDescent="0.2">
      <c r="D79">
        <v>75</v>
      </c>
      <c r="E79" t="str">
        <f t="shared" si="1"/>
        <v>EncerradaMarço202175</v>
      </c>
      <c r="F79" t="str">
        <f>IFERROR(VLOOKUP(E79,'Base Propostas'!B:C,2,FALSE),"")</f>
        <v/>
      </c>
    </row>
    <row r="80" spans="4:6" x14ac:dyDescent="0.2">
      <c r="D80">
        <v>76</v>
      </c>
      <c r="E80" t="str">
        <f t="shared" si="1"/>
        <v>EncerradaMarço202176</v>
      </c>
      <c r="F80" t="str">
        <f>IFERROR(VLOOKUP(E80,'Base Propostas'!B:C,2,FALSE),"")</f>
        <v/>
      </c>
    </row>
    <row r="81" spans="4:6" x14ac:dyDescent="0.2">
      <c r="D81">
        <v>77</v>
      </c>
      <c r="E81" t="str">
        <f t="shared" si="1"/>
        <v>EncerradaMarço202177</v>
      </c>
      <c r="F81" t="str">
        <f>IFERROR(VLOOKUP(E81,'Base Propostas'!B:C,2,FALSE),"")</f>
        <v/>
      </c>
    </row>
    <row r="82" spans="4:6" x14ac:dyDescent="0.2">
      <c r="D82">
        <v>78</v>
      </c>
      <c r="E82" t="str">
        <f t="shared" si="1"/>
        <v>EncerradaMarço202178</v>
      </c>
      <c r="F82" t="str">
        <f>IFERROR(VLOOKUP(E82,'Base Propostas'!B:C,2,FALSE),"")</f>
        <v/>
      </c>
    </row>
    <row r="83" spans="4:6" x14ac:dyDescent="0.2">
      <c r="D83">
        <v>79</v>
      </c>
      <c r="E83" t="str">
        <f t="shared" si="1"/>
        <v>EncerradaMarço202179</v>
      </c>
      <c r="F83" t="str">
        <f>IFERROR(VLOOKUP(E83,'Base Propostas'!B:C,2,FALSE),"")</f>
        <v/>
      </c>
    </row>
    <row r="84" spans="4:6" x14ac:dyDescent="0.2">
      <c r="D84">
        <v>80</v>
      </c>
      <c r="E84" t="str">
        <f t="shared" si="1"/>
        <v>EncerradaMarço202180</v>
      </c>
      <c r="F84" t="str">
        <f>IFERROR(VLOOKUP(E84,'Base Propostas'!B:C,2,FALSE),"")</f>
        <v/>
      </c>
    </row>
    <row r="85" spans="4:6" x14ac:dyDescent="0.2">
      <c r="D85">
        <v>81</v>
      </c>
      <c r="E85" t="str">
        <f t="shared" si="1"/>
        <v>EncerradaMarço202181</v>
      </c>
      <c r="F85" t="str">
        <f>IFERROR(VLOOKUP(E85,'Base Propostas'!B:C,2,FALSE),"")</f>
        <v/>
      </c>
    </row>
    <row r="86" spans="4:6" x14ac:dyDescent="0.2">
      <c r="D86">
        <v>82</v>
      </c>
      <c r="E86" t="str">
        <f t="shared" si="1"/>
        <v>EncerradaMarço202182</v>
      </c>
      <c r="F86" t="str">
        <f>IFERROR(VLOOKUP(E86,'Base Propostas'!B:C,2,FALSE),"")</f>
        <v/>
      </c>
    </row>
    <row r="87" spans="4:6" x14ac:dyDescent="0.2">
      <c r="D87">
        <v>83</v>
      </c>
      <c r="E87" t="str">
        <f t="shared" si="1"/>
        <v>EncerradaMarço202183</v>
      </c>
      <c r="F87" t="str">
        <f>IFERROR(VLOOKUP(E87,'Base Propostas'!B:C,2,FALSE),"")</f>
        <v/>
      </c>
    </row>
    <row r="88" spans="4:6" x14ac:dyDescent="0.2">
      <c r="D88">
        <v>84</v>
      </c>
      <c r="E88" t="str">
        <f t="shared" si="1"/>
        <v>EncerradaMarço202184</v>
      </c>
      <c r="F88" t="str">
        <f>IFERROR(VLOOKUP(E88,'Base Propostas'!B:C,2,FALSE),"")</f>
        <v/>
      </c>
    </row>
    <row r="89" spans="4:6" x14ac:dyDescent="0.2">
      <c r="D89">
        <v>85</v>
      </c>
      <c r="E89" t="str">
        <f t="shared" si="1"/>
        <v>EncerradaMarço202185</v>
      </c>
      <c r="F89" t="str">
        <f>IFERROR(VLOOKUP(E89,'Base Propostas'!B:C,2,FALSE),"")</f>
        <v/>
      </c>
    </row>
    <row r="90" spans="4:6" x14ac:dyDescent="0.2">
      <c r="D90">
        <v>86</v>
      </c>
      <c r="E90" t="str">
        <f t="shared" si="1"/>
        <v>EncerradaMarço202186</v>
      </c>
      <c r="F90" t="str">
        <f>IFERROR(VLOOKUP(E90,'Base Propostas'!B:C,2,FALSE),"")</f>
        <v/>
      </c>
    </row>
    <row r="91" spans="4:6" x14ac:dyDescent="0.2">
      <c r="D91">
        <v>87</v>
      </c>
      <c r="E91" t="str">
        <f t="shared" si="1"/>
        <v>EncerradaMarço202187</v>
      </c>
      <c r="F91" t="str">
        <f>IFERROR(VLOOKUP(E91,'Base Propostas'!B:C,2,FALSE),"")</f>
        <v/>
      </c>
    </row>
    <row r="92" spans="4:6" x14ac:dyDescent="0.2">
      <c r="D92">
        <v>88</v>
      </c>
      <c r="E92" t="str">
        <f t="shared" si="1"/>
        <v>EncerradaMarço202188</v>
      </c>
      <c r="F92" t="str">
        <f>IFERROR(VLOOKUP(E92,'Base Propostas'!B:C,2,FALSE),"")</f>
        <v/>
      </c>
    </row>
    <row r="93" spans="4:6" x14ac:dyDescent="0.2">
      <c r="D93">
        <v>89</v>
      </c>
      <c r="E93" t="str">
        <f t="shared" si="1"/>
        <v>EncerradaMarço202189</v>
      </c>
      <c r="F93" t="str">
        <f>IFERROR(VLOOKUP(E93,'Base Propostas'!B:C,2,FALSE),"")</f>
        <v/>
      </c>
    </row>
    <row r="94" spans="4:6" x14ac:dyDescent="0.2">
      <c r="D94">
        <v>90</v>
      </c>
      <c r="E94" t="str">
        <f t="shared" si="1"/>
        <v>EncerradaMarço202190</v>
      </c>
      <c r="F94" t="str">
        <f>IFERROR(VLOOKUP(E94,'Base Propostas'!B:C,2,FALSE),"")</f>
        <v/>
      </c>
    </row>
    <row r="95" spans="4:6" x14ac:dyDescent="0.2">
      <c r="D95">
        <v>91</v>
      </c>
      <c r="E95" t="str">
        <f t="shared" si="1"/>
        <v>EncerradaMarço202191</v>
      </c>
      <c r="F95" t="str">
        <f>IFERROR(VLOOKUP(E95,'Base Propostas'!B:C,2,FALSE),"")</f>
        <v/>
      </c>
    </row>
    <row r="96" spans="4:6" x14ac:dyDescent="0.2">
      <c r="D96">
        <v>92</v>
      </c>
      <c r="E96" t="str">
        <f t="shared" si="1"/>
        <v>EncerradaMarço202192</v>
      </c>
      <c r="F96" t="str">
        <f>IFERROR(VLOOKUP(E96,'Base Propostas'!B:C,2,FALSE),"")</f>
        <v/>
      </c>
    </row>
    <row r="97" spans="4:6" x14ac:dyDescent="0.2">
      <c r="D97">
        <v>93</v>
      </c>
      <c r="E97" t="str">
        <f t="shared" si="1"/>
        <v>EncerradaMarço202193</v>
      </c>
      <c r="F97" t="str">
        <f>IFERROR(VLOOKUP(E97,'Base Propostas'!B:C,2,FALSE),"")</f>
        <v/>
      </c>
    </row>
    <row r="98" spans="4:6" x14ac:dyDescent="0.2">
      <c r="D98">
        <v>94</v>
      </c>
      <c r="E98" t="str">
        <f t="shared" si="1"/>
        <v>EncerradaMarço202194</v>
      </c>
      <c r="F98" t="str">
        <f>IFERROR(VLOOKUP(E98,'Base Propostas'!B:C,2,FALSE),"")</f>
        <v/>
      </c>
    </row>
    <row r="99" spans="4:6" x14ac:dyDescent="0.2">
      <c r="D99">
        <v>95</v>
      </c>
      <c r="E99" t="str">
        <f t="shared" si="1"/>
        <v>EncerradaMarço202195</v>
      </c>
      <c r="F99" t="str">
        <f>IFERROR(VLOOKUP(E99,'Base Propostas'!B:C,2,FALSE),"")</f>
        <v/>
      </c>
    </row>
    <row r="100" spans="4:6" x14ac:dyDescent="0.2">
      <c r="D100">
        <v>96</v>
      </c>
      <c r="E100" t="str">
        <f t="shared" si="1"/>
        <v>EncerradaMarço202196</v>
      </c>
      <c r="F100" t="str">
        <f>IFERROR(VLOOKUP(E100,'Base Propostas'!B:C,2,FALSE),"")</f>
        <v/>
      </c>
    </row>
    <row r="101" spans="4:6" x14ac:dyDescent="0.2">
      <c r="D101">
        <v>97</v>
      </c>
      <c r="E101" t="str">
        <f t="shared" si="1"/>
        <v>EncerradaMarço202197</v>
      </c>
      <c r="F101" t="str">
        <f>IFERROR(VLOOKUP(E101,'Base Propostas'!B:C,2,FALSE),"")</f>
        <v/>
      </c>
    </row>
    <row r="102" spans="4:6" x14ac:dyDescent="0.2">
      <c r="D102">
        <v>98</v>
      </c>
      <c r="E102" t="str">
        <f t="shared" si="1"/>
        <v>EncerradaMarço202198</v>
      </c>
      <c r="F102" t="str">
        <f>IFERROR(VLOOKUP(E102,'Base Propostas'!B:C,2,FALSE),"")</f>
        <v/>
      </c>
    </row>
    <row r="103" spans="4:6" x14ac:dyDescent="0.2">
      <c r="D103">
        <v>99</v>
      </c>
      <c r="E103" t="str">
        <f t="shared" si="1"/>
        <v>EncerradaMarço202199</v>
      </c>
      <c r="F103" t="str">
        <f>IFERROR(VLOOKUP(E103,'Base Propostas'!B:C,2,FALSE),"")</f>
        <v/>
      </c>
    </row>
    <row r="104" spans="4:6" x14ac:dyDescent="0.2">
      <c r="D104">
        <v>100</v>
      </c>
      <c r="E104" t="str">
        <f t="shared" si="1"/>
        <v>EncerradaMarço2021100</v>
      </c>
      <c r="F104" t="str">
        <f>IFERROR(VLOOKUP(E104,'Base Propostas'!B:C,2,FALSE),"")</f>
        <v/>
      </c>
    </row>
    <row r="105" spans="4:6" x14ac:dyDescent="0.2">
      <c r="D105">
        <v>101</v>
      </c>
      <c r="E105" t="str">
        <f t="shared" si="1"/>
        <v>EncerradaMarço2021101</v>
      </c>
      <c r="F105" t="str">
        <f>IFERROR(VLOOKUP(E105,'Base Propostas'!B:C,2,FALSE),"")</f>
        <v/>
      </c>
    </row>
    <row r="106" spans="4:6" x14ac:dyDescent="0.2">
      <c r="D106">
        <v>102</v>
      </c>
      <c r="E106" t="str">
        <f t="shared" si="1"/>
        <v>EncerradaMarço2021102</v>
      </c>
      <c r="F106" t="str">
        <f>IFERROR(VLOOKUP(E106,'Base Propostas'!B:C,2,FALSE),"")</f>
        <v/>
      </c>
    </row>
    <row r="107" spans="4:6" x14ac:dyDescent="0.2">
      <c r="D107">
        <v>103</v>
      </c>
      <c r="E107" t="str">
        <f t="shared" si="1"/>
        <v>EncerradaMarço2021103</v>
      </c>
      <c r="F107" t="str">
        <f>IFERROR(VLOOKUP(E107,'Base Propostas'!B:C,2,FALSE),"")</f>
        <v/>
      </c>
    </row>
    <row r="108" spans="4:6" x14ac:dyDescent="0.2">
      <c r="D108">
        <v>104</v>
      </c>
      <c r="E108" t="str">
        <f t="shared" si="1"/>
        <v>EncerradaMarço2021104</v>
      </c>
      <c r="F108" t="str">
        <f>IFERROR(VLOOKUP(E108,'Base Propostas'!B:C,2,FALSE),"")</f>
        <v/>
      </c>
    </row>
    <row r="109" spans="4:6" x14ac:dyDescent="0.2">
      <c r="D109">
        <v>105</v>
      </c>
      <c r="E109" t="str">
        <f t="shared" si="1"/>
        <v>EncerradaMarço2021105</v>
      </c>
      <c r="F109" t="str">
        <f>IFERROR(VLOOKUP(E109,'Base Propostas'!B:C,2,FALSE),"")</f>
        <v/>
      </c>
    </row>
    <row r="110" spans="4:6" x14ac:dyDescent="0.2">
      <c r="D110">
        <v>106</v>
      </c>
      <c r="E110" t="str">
        <f t="shared" si="1"/>
        <v>EncerradaMarço2021106</v>
      </c>
      <c r="F110" t="str">
        <f>IFERROR(VLOOKUP(E110,'Base Propostas'!B:C,2,FALSE),"")</f>
        <v/>
      </c>
    </row>
    <row r="111" spans="4:6" x14ac:dyDescent="0.2">
      <c r="D111">
        <v>107</v>
      </c>
      <c r="E111" t="str">
        <f t="shared" si="1"/>
        <v>EncerradaMarço2021107</v>
      </c>
      <c r="F111" t="str">
        <f>IFERROR(VLOOKUP(E111,'Base Propostas'!B:C,2,FALSE),"")</f>
        <v/>
      </c>
    </row>
    <row r="112" spans="4:6" x14ac:dyDescent="0.2">
      <c r="D112">
        <v>108</v>
      </c>
      <c r="E112" t="str">
        <f t="shared" si="1"/>
        <v>EncerradaMarço2021108</v>
      </c>
      <c r="F112" t="str">
        <f>IFERROR(VLOOKUP(E112,'Base Propostas'!B:C,2,FALSE),"")</f>
        <v/>
      </c>
    </row>
    <row r="113" spans="4:6" x14ac:dyDescent="0.2">
      <c r="D113">
        <v>109</v>
      </c>
      <c r="E113" t="str">
        <f t="shared" si="1"/>
        <v>EncerradaMarço2021109</v>
      </c>
      <c r="F113" t="str">
        <f>IFERROR(VLOOKUP(E113,'Base Propostas'!B:C,2,FALSE),"")</f>
        <v/>
      </c>
    </row>
    <row r="114" spans="4:6" x14ac:dyDescent="0.2">
      <c r="D114">
        <v>110</v>
      </c>
      <c r="E114" t="str">
        <f t="shared" si="1"/>
        <v>EncerradaMarço2021110</v>
      </c>
      <c r="F114" t="str">
        <f>IFERROR(VLOOKUP(E114,'Base Propostas'!B:C,2,FALSE),"")</f>
        <v/>
      </c>
    </row>
    <row r="115" spans="4:6" x14ac:dyDescent="0.2">
      <c r="D115">
        <v>111</v>
      </c>
      <c r="E115" t="str">
        <f t="shared" si="1"/>
        <v>EncerradaMarço2021111</v>
      </c>
      <c r="F115" t="str">
        <f>IFERROR(VLOOKUP(E115,'Base Propostas'!B:C,2,FALSE),"")</f>
        <v/>
      </c>
    </row>
    <row r="116" spans="4:6" x14ac:dyDescent="0.2">
      <c r="D116">
        <v>112</v>
      </c>
      <c r="E116" t="str">
        <f t="shared" si="1"/>
        <v>EncerradaMarço2021112</v>
      </c>
      <c r="F116" t="str">
        <f>IFERROR(VLOOKUP(E116,'Base Propostas'!B:C,2,FALSE),"")</f>
        <v/>
      </c>
    </row>
    <row r="117" spans="4:6" x14ac:dyDescent="0.2">
      <c r="D117">
        <v>113</v>
      </c>
      <c r="E117" t="str">
        <f t="shared" si="1"/>
        <v>EncerradaMarço2021113</v>
      </c>
      <c r="F117" t="str">
        <f>IFERROR(VLOOKUP(E117,'Base Propostas'!B:C,2,FALSE),"")</f>
        <v/>
      </c>
    </row>
    <row r="118" spans="4:6" x14ac:dyDescent="0.2">
      <c r="D118">
        <v>114</v>
      </c>
      <c r="E118" t="str">
        <f t="shared" si="1"/>
        <v>EncerradaMarço2021114</v>
      </c>
      <c r="F118" t="str">
        <f>IFERROR(VLOOKUP(E118,'Base Propostas'!B:C,2,FALSE),"")</f>
        <v/>
      </c>
    </row>
    <row r="119" spans="4:6" x14ac:dyDescent="0.2">
      <c r="D119">
        <v>115</v>
      </c>
      <c r="E119" t="str">
        <f t="shared" si="1"/>
        <v>EncerradaMarço2021115</v>
      </c>
      <c r="F119" t="str">
        <f>IFERROR(VLOOKUP(E119,'Base Propostas'!B:C,2,FALSE),"")</f>
        <v/>
      </c>
    </row>
    <row r="120" spans="4:6" x14ac:dyDescent="0.2">
      <c r="D120">
        <v>116</v>
      </c>
      <c r="E120" t="str">
        <f t="shared" si="1"/>
        <v>EncerradaMarço2021116</v>
      </c>
      <c r="F120" t="str">
        <f>IFERROR(VLOOKUP(E120,'Base Propostas'!B:C,2,FALSE),"")</f>
        <v/>
      </c>
    </row>
    <row r="121" spans="4:6" x14ac:dyDescent="0.2">
      <c r="D121">
        <v>117</v>
      </c>
      <c r="E121" t="str">
        <f t="shared" si="1"/>
        <v>EncerradaMarço2021117</v>
      </c>
      <c r="F121" t="str">
        <f>IFERROR(VLOOKUP(E121,'Base Propostas'!B:C,2,FALSE),"")</f>
        <v/>
      </c>
    </row>
    <row r="122" spans="4:6" x14ac:dyDescent="0.2">
      <c r="D122">
        <v>118</v>
      </c>
      <c r="E122" t="str">
        <f t="shared" si="1"/>
        <v>EncerradaMarço2021118</v>
      </c>
      <c r="F122" t="str">
        <f>IFERROR(VLOOKUP(E122,'Base Propostas'!B:C,2,FALSE),"")</f>
        <v/>
      </c>
    </row>
    <row r="123" spans="4:6" x14ac:dyDescent="0.2">
      <c r="D123">
        <v>119</v>
      </c>
      <c r="E123" t="str">
        <f t="shared" si="1"/>
        <v>EncerradaMarço2021119</v>
      </c>
      <c r="F123" t="str">
        <f>IFERROR(VLOOKUP(E123,'Base Propostas'!B:C,2,FALSE),"")</f>
        <v/>
      </c>
    </row>
    <row r="124" spans="4:6" x14ac:dyDescent="0.2">
      <c r="D124">
        <v>120</v>
      </c>
      <c r="E124" t="str">
        <f t="shared" si="1"/>
        <v>EncerradaMarço2021120</v>
      </c>
      <c r="F124" t="str">
        <f>IFERROR(VLOOKUP(E124,'Base Propostas'!B:C,2,FALSE),"")</f>
        <v/>
      </c>
    </row>
    <row r="125" spans="4:6" x14ac:dyDescent="0.2">
      <c r="D125">
        <v>121</v>
      </c>
      <c r="E125" t="str">
        <f t="shared" si="1"/>
        <v>EncerradaMarço2021121</v>
      </c>
      <c r="F125" t="str">
        <f>IFERROR(VLOOKUP(E125,'Base Propostas'!B:C,2,FALSE),"")</f>
        <v/>
      </c>
    </row>
    <row r="126" spans="4:6" x14ac:dyDescent="0.2">
      <c r="D126">
        <v>122</v>
      </c>
      <c r="E126" t="str">
        <f t="shared" si="1"/>
        <v>EncerradaMarço2021122</v>
      </c>
      <c r="F126" t="str">
        <f>IFERROR(VLOOKUP(E126,'Base Propostas'!B:C,2,FALSE),"")</f>
        <v/>
      </c>
    </row>
    <row r="127" spans="4:6" x14ac:dyDescent="0.2">
      <c r="D127">
        <v>123</v>
      </c>
      <c r="E127" t="str">
        <f t="shared" si="1"/>
        <v>EncerradaMarço2021123</v>
      </c>
      <c r="F127" t="str">
        <f>IFERROR(VLOOKUP(E127,'Base Propostas'!B:C,2,FALSE),"")</f>
        <v/>
      </c>
    </row>
    <row r="128" spans="4:6" x14ac:dyDescent="0.2">
      <c r="D128">
        <v>124</v>
      </c>
      <c r="E128" t="str">
        <f t="shared" si="1"/>
        <v>EncerradaMarço2021124</v>
      </c>
      <c r="F128" t="str">
        <f>IFERROR(VLOOKUP(E128,'Base Propostas'!B:C,2,FALSE),"")</f>
        <v/>
      </c>
    </row>
    <row r="129" spans="4:6" x14ac:dyDescent="0.2">
      <c r="D129">
        <v>125</v>
      </c>
      <c r="E129" t="str">
        <f t="shared" si="1"/>
        <v>EncerradaMarço2021125</v>
      </c>
      <c r="F129" t="str">
        <f>IFERROR(VLOOKUP(E129,'Base Propostas'!B:C,2,FALSE),"")</f>
        <v/>
      </c>
    </row>
    <row r="130" spans="4:6" x14ac:dyDescent="0.2">
      <c r="D130">
        <v>126</v>
      </c>
      <c r="E130" t="str">
        <f t="shared" si="1"/>
        <v>EncerradaMarço2021126</v>
      </c>
      <c r="F130" t="str">
        <f>IFERROR(VLOOKUP(E130,'Base Propostas'!B:C,2,FALSE),"")</f>
        <v/>
      </c>
    </row>
    <row r="131" spans="4:6" x14ac:dyDescent="0.2">
      <c r="D131">
        <v>127</v>
      </c>
      <c r="E131" t="str">
        <f t="shared" si="1"/>
        <v>EncerradaMarço2021127</v>
      </c>
      <c r="F131" t="str">
        <f>IFERROR(VLOOKUP(E131,'Base Propostas'!B:C,2,FALSE),"")</f>
        <v/>
      </c>
    </row>
    <row r="132" spans="4:6" x14ac:dyDescent="0.2">
      <c r="D132">
        <v>128</v>
      </c>
      <c r="E132" t="str">
        <f t="shared" si="1"/>
        <v>EncerradaMarço2021128</v>
      </c>
      <c r="F132" t="str">
        <f>IFERROR(VLOOKUP(E132,'Base Propostas'!B:C,2,FALSE),"")</f>
        <v/>
      </c>
    </row>
    <row r="133" spans="4:6" x14ac:dyDescent="0.2">
      <c r="D133">
        <v>129</v>
      </c>
      <c r="E133" t="str">
        <f t="shared" ref="E133:E196" si="2">$D$2&amp;D133</f>
        <v>EncerradaMarço2021129</v>
      </c>
      <c r="F133" t="str">
        <f>IFERROR(VLOOKUP(E133,'Base Propostas'!B:C,2,FALSE),"")</f>
        <v/>
      </c>
    </row>
    <row r="134" spans="4:6" x14ac:dyDescent="0.2">
      <c r="D134">
        <v>130</v>
      </c>
      <c r="E134" t="str">
        <f t="shared" si="2"/>
        <v>EncerradaMarço2021130</v>
      </c>
      <c r="F134" t="str">
        <f>IFERROR(VLOOKUP(E134,'Base Propostas'!B:C,2,FALSE),"")</f>
        <v/>
      </c>
    </row>
    <row r="135" spans="4:6" x14ac:dyDescent="0.2">
      <c r="D135">
        <v>131</v>
      </c>
      <c r="E135" t="str">
        <f t="shared" si="2"/>
        <v>EncerradaMarço2021131</v>
      </c>
      <c r="F135" t="str">
        <f>IFERROR(VLOOKUP(E135,'Base Propostas'!B:C,2,FALSE),"")</f>
        <v/>
      </c>
    </row>
    <row r="136" spans="4:6" x14ac:dyDescent="0.2">
      <c r="D136">
        <v>132</v>
      </c>
      <c r="E136" t="str">
        <f t="shared" si="2"/>
        <v>EncerradaMarço2021132</v>
      </c>
      <c r="F136" t="str">
        <f>IFERROR(VLOOKUP(E136,'Base Propostas'!B:C,2,FALSE),"")</f>
        <v/>
      </c>
    </row>
    <row r="137" spans="4:6" x14ac:dyDescent="0.2">
      <c r="D137">
        <v>133</v>
      </c>
      <c r="E137" t="str">
        <f t="shared" si="2"/>
        <v>EncerradaMarço2021133</v>
      </c>
      <c r="F137" t="str">
        <f>IFERROR(VLOOKUP(E137,'Base Propostas'!B:C,2,FALSE),"")</f>
        <v/>
      </c>
    </row>
    <row r="138" spans="4:6" x14ac:dyDescent="0.2">
      <c r="D138">
        <v>134</v>
      </c>
      <c r="E138" t="str">
        <f t="shared" si="2"/>
        <v>EncerradaMarço2021134</v>
      </c>
      <c r="F138" t="str">
        <f>IFERROR(VLOOKUP(E138,'Base Propostas'!B:C,2,FALSE),"")</f>
        <v/>
      </c>
    </row>
    <row r="139" spans="4:6" x14ac:dyDescent="0.2">
      <c r="D139">
        <v>135</v>
      </c>
      <c r="E139" t="str">
        <f t="shared" si="2"/>
        <v>EncerradaMarço2021135</v>
      </c>
      <c r="F139" t="str">
        <f>IFERROR(VLOOKUP(E139,'Base Propostas'!B:C,2,FALSE),"")</f>
        <v/>
      </c>
    </row>
    <row r="140" spans="4:6" x14ac:dyDescent="0.2">
      <c r="D140">
        <v>136</v>
      </c>
      <c r="E140" t="str">
        <f t="shared" si="2"/>
        <v>EncerradaMarço2021136</v>
      </c>
      <c r="F140" t="str">
        <f>IFERROR(VLOOKUP(E140,'Base Propostas'!B:C,2,FALSE),"")</f>
        <v/>
      </c>
    </row>
    <row r="141" spans="4:6" x14ac:dyDescent="0.2">
      <c r="D141">
        <v>137</v>
      </c>
      <c r="E141" t="str">
        <f t="shared" si="2"/>
        <v>EncerradaMarço2021137</v>
      </c>
      <c r="F141" t="str">
        <f>IFERROR(VLOOKUP(E141,'Base Propostas'!B:C,2,FALSE),"")</f>
        <v/>
      </c>
    </row>
    <row r="142" spans="4:6" x14ac:dyDescent="0.2">
      <c r="D142">
        <v>138</v>
      </c>
      <c r="E142" t="str">
        <f t="shared" si="2"/>
        <v>EncerradaMarço2021138</v>
      </c>
      <c r="F142" t="str">
        <f>IFERROR(VLOOKUP(E142,'Base Propostas'!B:C,2,FALSE),"")</f>
        <v/>
      </c>
    </row>
    <row r="143" spans="4:6" x14ac:dyDescent="0.2">
      <c r="D143">
        <v>139</v>
      </c>
      <c r="E143" t="str">
        <f t="shared" si="2"/>
        <v>EncerradaMarço2021139</v>
      </c>
      <c r="F143" t="str">
        <f>IFERROR(VLOOKUP(E143,'Base Propostas'!B:C,2,FALSE),"")</f>
        <v/>
      </c>
    </row>
    <row r="144" spans="4:6" x14ac:dyDescent="0.2">
      <c r="D144">
        <v>140</v>
      </c>
      <c r="E144" t="str">
        <f t="shared" si="2"/>
        <v>EncerradaMarço2021140</v>
      </c>
      <c r="F144" t="str">
        <f>IFERROR(VLOOKUP(E144,'Base Propostas'!B:C,2,FALSE),"")</f>
        <v/>
      </c>
    </row>
    <row r="145" spans="4:6" x14ac:dyDescent="0.2">
      <c r="D145">
        <v>141</v>
      </c>
      <c r="E145" t="str">
        <f t="shared" si="2"/>
        <v>EncerradaMarço2021141</v>
      </c>
      <c r="F145" t="str">
        <f>IFERROR(VLOOKUP(E145,'Base Propostas'!B:C,2,FALSE),"")</f>
        <v/>
      </c>
    </row>
    <row r="146" spans="4:6" x14ac:dyDescent="0.2">
      <c r="D146">
        <v>142</v>
      </c>
      <c r="E146" t="str">
        <f t="shared" si="2"/>
        <v>EncerradaMarço2021142</v>
      </c>
      <c r="F146" t="str">
        <f>IFERROR(VLOOKUP(E146,'Base Propostas'!B:C,2,FALSE),"")</f>
        <v/>
      </c>
    </row>
    <row r="147" spans="4:6" x14ac:dyDescent="0.2">
      <c r="D147">
        <v>143</v>
      </c>
      <c r="E147" t="str">
        <f t="shared" si="2"/>
        <v>EncerradaMarço2021143</v>
      </c>
      <c r="F147" t="str">
        <f>IFERROR(VLOOKUP(E147,'Base Propostas'!B:C,2,FALSE),"")</f>
        <v/>
      </c>
    </row>
    <row r="148" spans="4:6" x14ac:dyDescent="0.2">
      <c r="D148">
        <v>144</v>
      </c>
      <c r="E148" t="str">
        <f t="shared" si="2"/>
        <v>EncerradaMarço2021144</v>
      </c>
      <c r="F148" t="str">
        <f>IFERROR(VLOOKUP(E148,'Base Propostas'!B:C,2,FALSE),"")</f>
        <v/>
      </c>
    </row>
    <row r="149" spans="4:6" x14ac:dyDescent="0.2">
      <c r="D149">
        <v>145</v>
      </c>
      <c r="E149" t="str">
        <f t="shared" si="2"/>
        <v>EncerradaMarço2021145</v>
      </c>
      <c r="F149" t="str">
        <f>IFERROR(VLOOKUP(E149,'Base Propostas'!B:C,2,FALSE),"")</f>
        <v/>
      </c>
    </row>
    <row r="150" spans="4:6" x14ac:dyDescent="0.2">
      <c r="D150">
        <v>146</v>
      </c>
      <c r="E150" t="str">
        <f t="shared" si="2"/>
        <v>EncerradaMarço2021146</v>
      </c>
      <c r="F150" t="str">
        <f>IFERROR(VLOOKUP(E150,'Base Propostas'!B:C,2,FALSE),"")</f>
        <v/>
      </c>
    </row>
    <row r="151" spans="4:6" x14ac:dyDescent="0.2">
      <c r="D151">
        <v>147</v>
      </c>
      <c r="E151" t="str">
        <f t="shared" si="2"/>
        <v>EncerradaMarço2021147</v>
      </c>
      <c r="F151" t="str">
        <f>IFERROR(VLOOKUP(E151,'Base Propostas'!B:C,2,FALSE),"")</f>
        <v/>
      </c>
    </row>
    <row r="152" spans="4:6" x14ac:dyDescent="0.2">
      <c r="D152">
        <v>148</v>
      </c>
      <c r="E152" t="str">
        <f t="shared" si="2"/>
        <v>EncerradaMarço2021148</v>
      </c>
      <c r="F152" t="str">
        <f>IFERROR(VLOOKUP(E152,'Base Propostas'!B:C,2,FALSE),"")</f>
        <v/>
      </c>
    </row>
    <row r="153" spans="4:6" x14ac:dyDescent="0.2">
      <c r="D153">
        <v>149</v>
      </c>
      <c r="E153" t="str">
        <f t="shared" si="2"/>
        <v>EncerradaMarço2021149</v>
      </c>
      <c r="F153" t="str">
        <f>IFERROR(VLOOKUP(E153,'Base Propostas'!B:C,2,FALSE),"")</f>
        <v/>
      </c>
    </row>
    <row r="154" spans="4:6" x14ac:dyDescent="0.2">
      <c r="D154">
        <v>150</v>
      </c>
      <c r="E154" t="str">
        <f t="shared" si="2"/>
        <v>EncerradaMarço2021150</v>
      </c>
      <c r="F154" t="str">
        <f>IFERROR(VLOOKUP(E154,'Base Propostas'!B:C,2,FALSE),"")</f>
        <v/>
      </c>
    </row>
    <row r="155" spans="4:6" x14ac:dyDescent="0.2">
      <c r="D155">
        <v>151</v>
      </c>
      <c r="E155" t="str">
        <f t="shared" si="2"/>
        <v>EncerradaMarço2021151</v>
      </c>
      <c r="F155" t="str">
        <f>IFERROR(VLOOKUP(E155,'Base Propostas'!B:C,2,FALSE),"")</f>
        <v/>
      </c>
    </row>
    <row r="156" spans="4:6" x14ac:dyDescent="0.2">
      <c r="D156">
        <v>152</v>
      </c>
      <c r="E156" t="str">
        <f t="shared" si="2"/>
        <v>EncerradaMarço2021152</v>
      </c>
      <c r="F156" t="str">
        <f>IFERROR(VLOOKUP(E156,'Base Propostas'!B:C,2,FALSE),"")</f>
        <v/>
      </c>
    </row>
    <row r="157" spans="4:6" x14ac:dyDescent="0.2">
      <c r="D157">
        <v>153</v>
      </c>
      <c r="E157" t="str">
        <f t="shared" si="2"/>
        <v>EncerradaMarço2021153</v>
      </c>
      <c r="F157" t="str">
        <f>IFERROR(VLOOKUP(E157,'Base Propostas'!B:C,2,FALSE),"")</f>
        <v/>
      </c>
    </row>
    <row r="158" spans="4:6" x14ac:dyDescent="0.2">
      <c r="D158">
        <v>154</v>
      </c>
      <c r="E158" t="str">
        <f t="shared" si="2"/>
        <v>EncerradaMarço2021154</v>
      </c>
      <c r="F158" t="str">
        <f>IFERROR(VLOOKUP(E158,'Base Propostas'!B:C,2,FALSE),"")</f>
        <v/>
      </c>
    </row>
    <row r="159" spans="4:6" x14ac:dyDescent="0.2">
      <c r="D159">
        <v>155</v>
      </c>
      <c r="E159" t="str">
        <f t="shared" si="2"/>
        <v>EncerradaMarço2021155</v>
      </c>
      <c r="F159" t="str">
        <f>IFERROR(VLOOKUP(E159,'Base Propostas'!B:C,2,FALSE),"")</f>
        <v/>
      </c>
    </row>
    <row r="160" spans="4:6" x14ac:dyDescent="0.2">
      <c r="D160">
        <v>156</v>
      </c>
      <c r="E160" t="str">
        <f t="shared" si="2"/>
        <v>EncerradaMarço2021156</v>
      </c>
      <c r="F160" t="str">
        <f>IFERROR(VLOOKUP(E160,'Base Propostas'!B:C,2,FALSE),"")</f>
        <v/>
      </c>
    </row>
    <row r="161" spans="4:6" x14ac:dyDescent="0.2">
      <c r="D161">
        <v>157</v>
      </c>
      <c r="E161" t="str">
        <f t="shared" si="2"/>
        <v>EncerradaMarço2021157</v>
      </c>
      <c r="F161" t="str">
        <f>IFERROR(VLOOKUP(E161,'Base Propostas'!B:C,2,FALSE),"")</f>
        <v/>
      </c>
    </row>
    <row r="162" spans="4:6" x14ac:dyDescent="0.2">
      <c r="D162">
        <v>158</v>
      </c>
      <c r="E162" t="str">
        <f t="shared" si="2"/>
        <v>EncerradaMarço2021158</v>
      </c>
      <c r="F162" t="str">
        <f>IFERROR(VLOOKUP(E162,'Base Propostas'!B:C,2,FALSE),"")</f>
        <v/>
      </c>
    </row>
    <row r="163" spans="4:6" x14ac:dyDescent="0.2">
      <c r="D163">
        <v>159</v>
      </c>
      <c r="E163" t="str">
        <f t="shared" si="2"/>
        <v>EncerradaMarço2021159</v>
      </c>
      <c r="F163" t="str">
        <f>IFERROR(VLOOKUP(E163,'Base Propostas'!B:C,2,FALSE),"")</f>
        <v/>
      </c>
    </row>
    <row r="164" spans="4:6" x14ac:dyDescent="0.2">
      <c r="D164">
        <v>160</v>
      </c>
      <c r="E164" t="str">
        <f t="shared" si="2"/>
        <v>EncerradaMarço2021160</v>
      </c>
      <c r="F164" t="str">
        <f>IFERROR(VLOOKUP(E164,'Base Propostas'!B:C,2,FALSE),"")</f>
        <v/>
      </c>
    </row>
    <row r="165" spans="4:6" x14ac:dyDescent="0.2">
      <c r="D165">
        <v>161</v>
      </c>
      <c r="E165" t="str">
        <f t="shared" si="2"/>
        <v>EncerradaMarço2021161</v>
      </c>
      <c r="F165" t="str">
        <f>IFERROR(VLOOKUP(E165,'Base Propostas'!B:C,2,FALSE),"")</f>
        <v/>
      </c>
    </row>
    <row r="166" spans="4:6" x14ac:dyDescent="0.2">
      <c r="D166">
        <v>162</v>
      </c>
      <c r="E166" t="str">
        <f t="shared" si="2"/>
        <v>EncerradaMarço2021162</v>
      </c>
      <c r="F166" t="str">
        <f>IFERROR(VLOOKUP(E166,'Base Propostas'!B:C,2,FALSE),"")</f>
        <v/>
      </c>
    </row>
    <row r="167" spans="4:6" x14ac:dyDescent="0.2">
      <c r="D167">
        <v>163</v>
      </c>
      <c r="E167" t="str">
        <f t="shared" si="2"/>
        <v>EncerradaMarço2021163</v>
      </c>
      <c r="F167" t="str">
        <f>IFERROR(VLOOKUP(E167,'Base Propostas'!B:C,2,FALSE),"")</f>
        <v/>
      </c>
    </row>
    <row r="168" spans="4:6" x14ac:dyDescent="0.2">
      <c r="D168">
        <v>164</v>
      </c>
      <c r="E168" t="str">
        <f t="shared" si="2"/>
        <v>EncerradaMarço2021164</v>
      </c>
      <c r="F168" t="str">
        <f>IFERROR(VLOOKUP(E168,'Base Propostas'!B:C,2,FALSE),"")</f>
        <v/>
      </c>
    </row>
    <row r="169" spans="4:6" x14ac:dyDescent="0.2">
      <c r="D169">
        <v>165</v>
      </c>
      <c r="E169" t="str">
        <f t="shared" si="2"/>
        <v>EncerradaMarço2021165</v>
      </c>
      <c r="F169" t="str">
        <f>IFERROR(VLOOKUP(E169,'Base Propostas'!B:C,2,FALSE),"")</f>
        <v/>
      </c>
    </row>
    <row r="170" spans="4:6" x14ac:dyDescent="0.2">
      <c r="D170">
        <v>166</v>
      </c>
      <c r="E170" t="str">
        <f t="shared" si="2"/>
        <v>EncerradaMarço2021166</v>
      </c>
      <c r="F170" t="str">
        <f>IFERROR(VLOOKUP(E170,'Base Propostas'!B:C,2,FALSE),"")</f>
        <v/>
      </c>
    </row>
    <row r="171" spans="4:6" x14ac:dyDescent="0.2">
      <c r="D171">
        <v>167</v>
      </c>
      <c r="E171" t="str">
        <f t="shared" si="2"/>
        <v>EncerradaMarço2021167</v>
      </c>
      <c r="F171" t="str">
        <f>IFERROR(VLOOKUP(E171,'Base Propostas'!B:C,2,FALSE),"")</f>
        <v/>
      </c>
    </row>
    <row r="172" spans="4:6" x14ac:dyDescent="0.2">
      <c r="D172">
        <v>168</v>
      </c>
      <c r="E172" t="str">
        <f t="shared" si="2"/>
        <v>EncerradaMarço2021168</v>
      </c>
      <c r="F172" t="str">
        <f>IFERROR(VLOOKUP(E172,'Base Propostas'!B:C,2,FALSE),"")</f>
        <v/>
      </c>
    </row>
    <row r="173" spans="4:6" x14ac:dyDescent="0.2">
      <c r="D173">
        <v>169</v>
      </c>
      <c r="E173" t="str">
        <f t="shared" si="2"/>
        <v>EncerradaMarço2021169</v>
      </c>
      <c r="F173" t="str">
        <f>IFERROR(VLOOKUP(E173,'Base Propostas'!B:C,2,FALSE),"")</f>
        <v/>
      </c>
    </row>
    <row r="174" spans="4:6" x14ac:dyDescent="0.2">
      <c r="D174">
        <v>170</v>
      </c>
      <c r="E174" t="str">
        <f t="shared" si="2"/>
        <v>EncerradaMarço2021170</v>
      </c>
      <c r="F174" t="str">
        <f>IFERROR(VLOOKUP(E174,'Base Propostas'!B:C,2,FALSE),"")</f>
        <v/>
      </c>
    </row>
    <row r="175" spans="4:6" x14ac:dyDescent="0.2">
      <c r="D175">
        <v>171</v>
      </c>
      <c r="E175" t="str">
        <f t="shared" si="2"/>
        <v>EncerradaMarço2021171</v>
      </c>
      <c r="F175" t="str">
        <f>IFERROR(VLOOKUP(E175,'Base Propostas'!B:C,2,FALSE),"")</f>
        <v/>
      </c>
    </row>
    <row r="176" spans="4:6" x14ac:dyDescent="0.2">
      <c r="D176">
        <v>172</v>
      </c>
      <c r="E176" t="str">
        <f t="shared" si="2"/>
        <v>EncerradaMarço2021172</v>
      </c>
      <c r="F176" t="str">
        <f>IFERROR(VLOOKUP(E176,'Base Propostas'!B:C,2,FALSE),"")</f>
        <v/>
      </c>
    </row>
    <row r="177" spans="4:6" x14ac:dyDescent="0.2">
      <c r="D177">
        <v>173</v>
      </c>
      <c r="E177" t="str">
        <f t="shared" si="2"/>
        <v>EncerradaMarço2021173</v>
      </c>
      <c r="F177" t="str">
        <f>IFERROR(VLOOKUP(E177,'Base Propostas'!B:C,2,FALSE),"")</f>
        <v/>
      </c>
    </row>
    <row r="178" spans="4:6" x14ac:dyDescent="0.2">
      <c r="D178">
        <v>174</v>
      </c>
      <c r="E178" t="str">
        <f t="shared" si="2"/>
        <v>EncerradaMarço2021174</v>
      </c>
      <c r="F178" t="str">
        <f>IFERROR(VLOOKUP(E178,'Base Propostas'!B:C,2,FALSE),"")</f>
        <v/>
      </c>
    </row>
    <row r="179" spans="4:6" x14ac:dyDescent="0.2">
      <c r="D179">
        <v>175</v>
      </c>
      <c r="E179" t="str">
        <f t="shared" si="2"/>
        <v>EncerradaMarço2021175</v>
      </c>
      <c r="F179" t="str">
        <f>IFERROR(VLOOKUP(E179,'Base Propostas'!B:C,2,FALSE),"")</f>
        <v/>
      </c>
    </row>
    <row r="180" spans="4:6" x14ac:dyDescent="0.2">
      <c r="D180">
        <v>176</v>
      </c>
      <c r="E180" t="str">
        <f t="shared" si="2"/>
        <v>EncerradaMarço2021176</v>
      </c>
      <c r="F180" t="str">
        <f>IFERROR(VLOOKUP(E180,'Base Propostas'!B:C,2,FALSE),"")</f>
        <v/>
      </c>
    </row>
    <row r="181" spans="4:6" x14ac:dyDescent="0.2">
      <c r="D181">
        <v>177</v>
      </c>
      <c r="E181" t="str">
        <f t="shared" si="2"/>
        <v>EncerradaMarço2021177</v>
      </c>
      <c r="F181" t="str">
        <f>IFERROR(VLOOKUP(E181,'Base Propostas'!B:C,2,FALSE),"")</f>
        <v/>
      </c>
    </row>
    <row r="182" spans="4:6" x14ac:dyDescent="0.2">
      <c r="D182">
        <v>178</v>
      </c>
      <c r="E182" t="str">
        <f t="shared" si="2"/>
        <v>EncerradaMarço2021178</v>
      </c>
      <c r="F182" t="str">
        <f>IFERROR(VLOOKUP(E182,'Base Propostas'!B:C,2,FALSE),"")</f>
        <v/>
      </c>
    </row>
    <row r="183" spans="4:6" x14ac:dyDescent="0.2">
      <c r="D183">
        <v>179</v>
      </c>
      <c r="E183" t="str">
        <f t="shared" si="2"/>
        <v>EncerradaMarço2021179</v>
      </c>
      <c r="F183" t="str">
        <f>IFERROR(VLOOKUP(E183,'Base Propostas'!B:C,2,FALSE),"")</f>
        <v/>
      </c>
    </row>
    <row r="184" spans="4:6" x14ac:dyDescent="0.2">
      <c r="D184">
        <v>180</v>
      </c>
      <c r="E184" t="str">
        <f t="shared" si="2"/>
        <v>EncerradaMarço2021180</v>
      </c>
      <c r="F184" t="str">
        <f>IFERROR(VLOOKUP(E184,'Base Propostas'!B:C,2,FALSE),"")</f>
        <v/>
      </c>
    </row>
    <row r="185" spans="4:6" x14ac:dyDescent="0.2">
      <c r="D185">
        <v>181</v>
      </c>
      <c r="E185" t="str">
        <f t="shared" si="2"/>
        <v>EncerradaMarço2021181</v>
      </c>
      <c r="F185" t="str">
        <f>IFERROR(VLOOKUP(E185,'Base Propostas'!B:C,2,FALSE),"")</f>
        <v/>
      </c>
    </row>
    <row r="186" spans="4:6" x14ac:dyDescent="0.2">
      <c r="D186">
        <v>182</v>
      </c>
      <c r="E186" t="str">
        <f t="shared" si="2"/>
        <v>EncerradaMarço2021182</v>
      </c>
      <c r="F186" t="str">
        <f>IFERROR(VLOOKUP(E186,'Base Propostas'!B:C,2,FALSE),"")</f>
        <v/>
      </c>
    </row>
    <row r="187" spans="4:6" x14ac:dyDescent="0.2">
      <c r="D187">
        <v>183</v>
      </c>
      <c r="E187" t="str">
        <f t="shared" si="2"/>
        <v>EncerradaMarço2021183</v>
      </c>
      <c r="F187" t="str">
        <f>IFERROR(VLOOKUP(E187,'Base Propostas'!B:C,2,FALSE),"")</f>
        <v/>
      </c>
    </row>
    <row r="188" spans="4:6" x14ac:dyDescent="0.2">
      <c r="D188">
        <v>184</v>
      </c>
      <c r="E188" t="str">
        <f t="shared" si="2"/>
        <v>EncerradaMarço2021184</v>
      </c>
      <c r="F188" t="str">
        <f>IFERROR(VLOOKUP(E188,'Base Propostas'!B:C,2,FALSE),"")</f>
        <v/>
      </c>
    </row>
    <row r="189" spans="4:6" x14ac:dyDescent="0.2">
      <c r="D189">
        <v>185</v>
      </c>
      <c r="E189" t="str">
        <f t="shared" si="2"/>
        <v>EncerradaMarço2021185</v>
      </c>
      <c r="F189" t="str">
        <f>IFERROR(VLOOKUP(E189,'Base Propostas'!B:C,2,FALSE),"")</f>
        <v/>
      </c>
    </row>
    <row r="190" spans="4:6" x14ac:dyDescent="0.2">
      <c r="D190">
        <v>186</v>
      </c>
      <c r="E190" t="str">
        <f t="shared" si="2"/>
        <v>EncerradaMarço2021186</v>
      </c>
      <c r="F190" t="str">
        <f>IFERROR(VLOOKUP(E190,'Base Propostas'!B:C,2,FALSE),"")</f>
        <v/>
      </c>
    </row>
    <row r="191" spans="4:6" x14ac:dyDescent="0.2">
      <c r="D191">
        <v>187</v>
      </c>
      <c r="E191" t="str">
        <f t="shared" si="2"/>
        <v>EncerradaMarço2021187</v>
      </c>
      <c r="F191" t="str">
        <f>IFERROR(VLOOKUP(E191,'Base Propostas'!B:C,2,FALSE),"")</f>
        <v/>
      </c>
    </row>
    <row r="192" spans="4:6" x14ac:dyDescent="0.2">
      <c r="D192">
        <v>188</v>
      </c>
      <c r="E192" t="str">
        <f t="shared" si="2"/>
        <v>EncerradaMarço2021188</v>
      </c>
      <c r="F192" t="str">
        <f>IFERROR(VLOOKUP(E192,'Base Propostas'!B:C,2,FALSE),"")</f>
        <v/>
      </c>
    </row>
    <row r="193" spans="4:6" x14ac:dyDescent="0.2">
      <c r="D193">
        <v>189</v>
      </c>
      <c r="E193" t="str">
        <f t="shared" si="2"/>
        <v>EncerradaMarço2021189</v>
      </c>
      <c r="F193" t="str">
        <f>IFERROR(VLOOKUP(E193,'Base Propostas'!B:C,2,FALSE),"")</f>
        <v/>
      </c>
    </row>
    <row r="194" spans="4:6" x14ac:dyDescent="0.2">
      <c r="D194">
        <v>190</v>
      </c>
      <c r="E194" t="str">
        <f t="shared" si="2"/>
        <v>EncerradaMarço2021190</v>
      </c>
      <c r="F194" t="str">
        <f>IFERROR(VLOOKUP(E194,'Base Propostas'!B:C,2,FALSE),"")</f>
        <v/>
      </c>
    </row>
    <row r="195" spans="4:6" x14ac:dyDescent="0.2">
      <c r="D195">
        <v>191</v>
      </c>
      <c r="E195" t="str">
        <f t="shared" si="2"/>
        <v>EncerradaMarço2021191</v>
      </c>
      <c r="F195" t="str">
        <f>IFERROR(VLOOKUP(E195,'Base Propostas'!B:C,2,FALSE),"")</f>
        <v/>
      </c>
    </row>
    <row r="196" spans="4:6" x14ac:dyDescent="0.2">
      <c r="D196">
        <v>192</v>
      </c>
      <c r="E196" t="str">
        <f t="shared" si="2"/>
        <v>EncerradaMarço2021192</v>
      </c>
      <c r="F196" t="str">
        <f>IFERROR(VLOOKUP(E196,'Base Propostas'!B:C,2,FALSE),"")</f>
        <v/>
      </c>
    </row>
    <row r="197" spans="4:6" x14ac:dyDescent="0.2">
      <c r="D197">
        <v>193</v>
      </c>
      <c r="E197" t="str">
        <f t="shared" ref="E197:E260" si="3">$D$2&amp;D197</f>
        <v>EncerradaMarço2021193</v>
      </c>
      <c r="F197" t="str">
        <f>IFERROR(VLOOKUP(E197,'Base Propostas'!B:C,2,FALSE),"")</f>
        <v/>
      </c>
    </row>
    <row r="198" spans="4:6" x14ac:dyDescent="0.2">
      <c r="D198">
        <v>194</v>
      </c>
      <c r="E198" t="str">
        <f t="shared" si="3"/>
        <v>EncerradaMarço2021194</v>
      </c>
      <c r="F198" t="str">
        <f>IFERROR(VLOOKUP(E198,'Base Propostas'!B:C,2,FALSE),"")</f>
        <v/>
      </c>
    </row>
    <row r="199" spans="4:6" x14ac:dyDescent="0.2">
      <c r="D199">
        <v>195</v>
      </c>
      <c r="E199" t="str">
        <f t="shared" si="3"/>
        <v>EncerradaMarço2021195</v>
      </c>
      <c r="F199" t="str">
        <f>IFERROR(VLOOKUP(E199,'Base Propostas'!B:C,2,FALSE),"")</f>
        <v/>
      </c>
    </row>
    <row r="200" spans="4:6" x14ac:dyDescent="0.2">
      <c r="D200">
        <v>196</v>
      </c>
      <c r="E200" t="str">
        <f t="shared" si="3"/>
        <v>EncerradaMarço2021196</v>
      </c>
      <c r="F200" t="str">
        <f>IFERROR(VLOOKUP(E200,'Base Propostas'!B:C,2,FALSE),"")</f>
        <v/>
      </c>
    </row>
    <row r="201" spans="4:6" x14ac:dyDescent="0.2">
      <c r="D201">
        <v>197</v>
      </c>
      <c r="E201" t="str">
        <f t="shared" si="3"/>
        <v>EncerradaMarço2021197</v>
      </c>
      <c r="F201" t="str">
        <f>IFERROR(VLOOKUP(E201,'Base Propostas'!B:C,2,FALSE),"")</f>
        <v/>
      </c>
    </row>
    <row r="202" spans="4:6" x14ac:dyDescent="0.2">
      <c r="D202">
        <v>198</v>
      </c>
      <c r="E202" t="str">
        <f t="shared" si="3"/>
        <v>EncerradaMarço2021198</v>
      </c>
      <c r="F202" t="str">
        <f>IFERROR(VLOOKUP(E202,'Base Propostas'!B:C,2,FALSE),"")</f>
        <v/>
      </c>
    </row>
    <row r="203" spans="4:6" x14ac:dyDescent="0.2">
      <c r="D203">
        <v>199</v>
      </c>
      <c r="E203" t="str">
        <f t="shared" si="3"/>
        <v>EncerradaMarço2021199</v>
      </c>
      <c r="F203" t="str">
        <f>IFERROR(VLOOKUP(E203,'Base Propostas'!B:C,2,FALSE),"")</f>
        <v/>
      </c>
    </row>
    <row r="204" spans="4:6" x14ac:dyDescent="0.2">
      <c r="D204">
        <v>200</v>
      </c>
      <c r="E204" t="str">
        <f t="shared" si="3"/>
        <v>EncerradaMarço2021200</v>
      </c>
      <c r="F204" t="str">
        <f>IFERROR(VLOOKUP(E204,'Base Propostas'!B:C,2,FALSE),"")</f>
        <v/>
      </c>
    </row>
    <row r="205" spans="4:6" x14ac:dyDescent="0.2">
      <c r="D205">
        <v>201</v>
      </c>
      <c r="E205" t="str">
        <f t="shared" si="3"/>
        <v>EncerradaMarço2021201</v>
      </c>
      <c r="F205" t="str">
        <f>IFERROR(VLOOKUP(E205,'Base Propostas'!B:C,2,FALSE),"")</f>
        <v/>
      </c>
    </row>
    <row r="206" spans="4:6" x14ac:dyDescent="0.2">
      <c r="D206">
        <v>202</v>
      </c>
      <c r="E206" t="str">
        <f t="shared" si="3"/>
        <v>EncerradaMarço2021202</v>
      </c>
      <c r="F206" t="str">
        <f>IFERROR(VLOOKUP(E206,'Base Propostas'!B:C,2,FALSE),"")</f>
        <v/>
      </c>
    </row>
    <row r="207" spans="4:6" x14ac:dyDescent="0.2">
      <c r="D207">
        <v>203</v>
      </c>
      <c r="E207" t="str">
        <f t="shared" si="3"/>
        <v>EncerradaMarço2021203</v>
      </c>
      <c r="F207" t="str">
        <f>IFERROR(VLOOKUP(E207,'Base Propostas'!B:C,2,FALSE),"")</f>
        <v/>
      </c>
    </row>
    <row r="208" spans="4:6" x14ac:dyDescent="0.2">
      <c r="D208">
        <v>204</v>
      </c>
      <c r="E208" t="str">
        <f t="shared" si="3"/>
        <v>EncerradaMarço2021204</v>
      </c>
      <c r="F208" t="str">
        <f>IFERROR(VLOOKUP(E208,'Base Propostas'!B:C,2,FALSE),"")</f>
        <v/>
      </c>
    </row>
    <row r="209" spans="4:6" x14ac:dyDescent="0.2">
      <c r="D209">
        <v>205</v>
      </c>
      <c r="E209" t="str">
        <f t="shared" si="3"/>
        <v>EncerradaMarço2021205</v>
      </c>
      <c r="F209" t="str">
        <f>IFERROR(VLOOKUP(E209,'Base Propostas'!B:C,2,FALSE),"")</f>
        <v/>
      </c>
    </row>
    <row r="210" spans="4:6" x14ac:dyDescent="0.2">
      <c r="D210">
        <v>206</v>
      </c>
      <c r="E210" t="str">
        <f t="shared" si="3"/>
        <v>EncerradaMarço2021206</v>
      </c>
      <c r="F210" t="str">
        <f>IFERROR(VLOOKUP(E210,'Base Propostas'!B:C,2,FALSE),"")</f>
        <v/>
      </c>
    </row>
    <row r="211" spans="4:6" x14ac:dyDescent="0.2">
      <c r="D211">
        <v>207</v>
      </c>
      <c r="E211" t="str">
        <f t="shared" si="3"/>
        <v>EncerradaMarço2021207</v>
      </c>
      <c r="F211" t="str">
        <f>IFERROR(VLOOKUP(E211,'Base Propostas'!B:C,2,FALSE),"")</f>
        <v/>
      </c>
    </row>
    <row r="212" spans="4:6" x14ac:dyDescent="0.2">
      <c r="D212">
        <v>208</v>
      </c>
      <c r="E212" t="str">
        <f t="shared" si="3"/>
        <v>EncerradaMarço2021208</v>
      </c>
      <c r="F212" t="str">
        <f>IFERROR(VLOOKUP(E212,'Base Propostas'!B:C,2,FALSE),"")</f>
        <v/>
      </c>
    </row>
    <row r="213" spans="4:6" x14ac:dyDescent="0.2">
      <c r="D213">
        <v>209</v>
      </c>
      <c r="E213" t="str">
        <f t="shared" si="3"/>
        <v>EncerradaMarço2021209</v>
      </c>
      <c r="F213" t="str">
        <f>IFERROR(VLOOKUP(E213,'Base Propostas'!B:C,2,FALSE),"")</f>
        <v/>
      </c>
    </row>
    <row r="214" spans="4:6" x14ac:dyDescent="0.2">
      <c r="D214">
        <v>210</v>
      </c>
      <c r="E214" t="str">
        <f t="shared" si="3"/>
        <v>EncerradaMarço2021210</v>
      </c>
      <c r="F214" t="str">
        <f>IFERROR(VLOOKUP(E214,'Base Propostas'!B:C,2,FALSE),"")</f>
        <v/>
      </c>
    </row>
    <row r="215" spans="4:6" x14ac:dyDescent="0.2">
      <c r="D215">
        <v>211</v>
      </c>
      <c r="E215" t="str">
        <f t="shared" si="3"/>
        <v>EncerradaMarço2021211</v>
      </c>
      <c r="F215" t="str">
        <f>IFERROR(VLOOKUP(E215,'Base Propostas'!B:C,2,FALSE),"")</f>
        <v/>
      </c>
    </row>
    <row r="216" spans="4:6" x14ac:dyDescent="0.2">
      <c r="D216">
        <v>212</v>
      </c>
      <c r="E216" t="str">
        <f t="shared" si="3"/>
        <v>EncerradaMarço2021212</v>
      </c>
      <c r="F216" t="str">
        <f>IFERROR(VLOOKUP(E216,'Base Propostas'!B:C,2,FALSE),"")</f>
        <v/>
      </c>
    </row>
    <row r="217" spans="4:6" x14ac:dyDescent="0.2">
      <c r="D217">
        <v>213</v>
      </c>
      <c r="E217" t="str">
        <f t="shared" si="3"/>
        <v>EncerradaMarço2021213</v>
      </c>
      <c r="F217" t="str">
        <f>IFERROR(VLOOKUP(E217,'Base Propostas'!B:C,2,FALSE),"")</f>
        <v/>
      </c>
    </row>
    <row r="218" spans="4:6" x14ac:dyDescent="0.2">
      <c r="D218">
        <v>214</v>
      </c>
      <c r="E218" t="str">
        <f t="shared" si="3"/>
        <v>EncerradaMarço2021214</v>
      </c>
      <c r="F218" t="str">
        <f>IFERROR(VLOOKUP(E218,'Base Propostas'!B:C,2,FALSE),"")</f>
        <v/>
      </c>
    </row>
    <row r="219" spans="4:6" x14ac:dyDescent="0.2">
      <c r="D219">
        <v>215</v>
      </c>
      <c r="E219" t="str">
        <f t="shared" si="3"/>
        <v>EncerradaMarço2021215</v>
      </c>
      <c r="F219" t="str">
        <f>IFERROR(VLOOKUP(E219,'Base Propostas'!B:C,2,FALSE),"")</f>
        <v/>
      </c>
    </row>
    <row r="220" spans="4:6" x14ac:dyDescent="0.2">
      <c r="D220">
        <v>216</v>
      </c>
      <c r="E220" t="str">
        <f t="shared" si="3"/>
        <v>EncerradaMarço2021216</v>
      </c>
      <c r="F220" t="str">
        <f>IFERROR(VLOOKUP(E220,'Base Propostas'!B:C,2,FALSE),"")</f>
        <v/>
      </c>
    </row>
    <row r="221" spans="4:6" x14ac:dyDescent="0.2">
      <c r="D221">
        <v>217</v>
      </c>
      <c r="E221" t="str">
        <f t="shared" si="3"/>
        <v>EncerradaMarço2021217</v>
      </c>
      <c r="F221" t="str">
        <f>IFERROR(VLOOKUP(E221,'Base Propostas'!B:C,2,FALSE),"")</f>
        <v/>
      </c>
    </row>
    <row r="222" spans="4:6" x14ac:dyDescent="0.2">
      <c r="D222">
        <v>218</v>
      </c>
      <c r="E222" t="str">
        <f t="shared" si="3"/>
        <v>EncerradaMarço2021218</v>
      </c>
      <c r="F222" t="str">
        <f>IFERROR(VLOOKUP(E222,'Base Propostas'!B:C,2,FALSE),"")</f>
        <v/>
      </c>
    </row>
    <row r="223" spans="4:6" x14ac:dyDescent="0.2">
      <c r="D223">
        <v>219</v>
      </c>
      <c r="E223" t="str">
        <f t="shared" si="3"/>
        <v>EncerradaMarço2021219</v>
      </c>
      <c r="F223" t="str">
        <f>IFERROR(VLOOKUP(E223,'Base Propostas'!B:C,2,FALSE),"")</f>
        <v/>
      </c>
    </row>
    <row r="224" spans="4:6" x14ac:dyDescent="0.2">
      <c r="D224">
        <v>220</v>
      </c>
      <c r="E224" t="str">
        <f t="shared" si="3"/>
        <v>EncerradaMarço2021220</v>
      </c>
      <c r="F224" t="str">
        <f>IFERROR(VLOOKUP(E224,'Base Propostas'!B:C,2,FALSE),"")</f>
        <v/>
      </c>
    </row>
    <row r="225" spans="4:6" x14ac:dyDescent="0.2">
      <c r="D225">
        <v>221</v>
      </c>
      <c r="E225" t="str">
        <f t="shared" si="3"/>
        <v>EncerradaMarço2021221</v>
      </c>
      <c r="F225" t="str">
        <f>IFERROR(VLOOKUP(E225,'Base Propostas'!B:C,2,FALSE),"")</f>
        <v/>
      </c>
    </row>
    <row r="226" spans="4:6" x14ac:dyDescent="0.2">
      <c r="D226">
        <v>222</v>
      </c>
      <c r="E226" t="str">
        <f t="shared" si="3"/>
        <v>EncerradaMarço2021222</v>
      </c>
      <c r="F226" t="str">
        <f>IFERROR(VLOOKUP(E226,'Base Propostas'!B:C,2,FALSE),"")</f>
        <v/>
      </c>
    </row>
    <row r="227" spans="4:6" x14ac:dyDescent="0.2">
      <c r="D227">
        <v>223</v>
      </c>
      <c r="E227" t="str">
        <f t="shared" si="3"/>
        <v>EncerradaMarço2021223</v>
      </c>
      <c r="F227" t="str">
        <f>IFERROR(VLOOKUP(E227,'Base Propostas'!B:C,2,FALSE),"")</f>
        <v/>
      </c>
    </row>
    <row r="228" spans="4:6" x14ac:dyDescent="0.2">
      <c r="D228">
        <v>224</v>
      </c>
      <c r="E228" t="str">
        <f t="shared" si="3"/>
        <v>EncerradaMarço2021224</v>
      </c>
      <c r="F228" t="str">
        <f>IFERROR(VLOOKUP(E228,'Base Propostas'!B:C,2,FALSE),"")</f>
        <v/>
      </c>
    </row>
    <row r="229" spans="4:6" x14ac:dyDescent="0.2">
      <c r="D229">
        <v>225</v>
      </c>
      <c r="E229" t="str">
        <f t="shared" si="3"/>
        <v>EncerradaMarço2021225</v>
      </c>
      <c r="F229" t="str">
        <f>IFERROR(VLOOKUP(E229,'Base Propostas'!B:C,2,FALSE),"")</f>
        <v/>
      </c>
    </row>
    <row r="230" spans="4:6" x14ac:dyDescent="0.2">
      <c r="D230">
        <v>226</v>
      </c>
      <c r="E230" t="str">
        <f t="shared" si="3"/>
        <v>EncerradaMarço2021226</v>
      </c>
      <c r="F230" t="str">
        <f>IFERROR(VLOOKUP(E230,'Base Propostas'!B:C,2,FALSE),"")</f>
        <v/>
      </c>
    </row>
    <row r="231" spans="4:6" x14ac:dyDescent="0.2">
      <c r="D231">
        <v>227</v>
      </c>
      <c r="E231" t="str">
        <f t="shared" si="3"/>
        <v>EncerradaMarço2021227</v>
      </c>
      <c r="F231" t="str">
        <f>IFERROR(VLOOKUP(E231,'Base Propostas'!B:C,2,FALSE),"")</f>
        <v/>
      </c>
    </row>
    <row r="232" spans="4:6" x14ac:dyDescent="0.2">
      <c r="D232">
        <v>228</v>
      </c>
      <c r="E232" t="str">
        <f t="shared" si="3"/>
        <v>EncerradaMarço2021228</v>
      </c>
      <c r="F232" t="str">
        <f>IFERROR(VLOOKUP(E232,'Base Propostas'!B:C,2,FALSE),"")</f>
        <v/>
      </c>
    </row>
    <row r="233" spans="4:6" x14ac:dyDescent="0.2">
      <c r="D233">
        <v>229</v>
      </c>
      <c r="E233" t="str">
        <f t="shared" si="3"/>
        <v>EncerradaMarço2021229</v>
      </c>
      <c r="F233" t="str">
        <f>IFERROR(VLOOKUP(E233,'Base Propostas'!B:C,2,FALSE),"")</f>
        <v/>
      </c>
    </row>
    <row r="234" spans="4:6" x14ac:dyDescent="0.2">
      <c r="D234">
        <v>230</v>
      </c>
      <c r="E234" t="str">
        <f t="shared" si="3"/>
        <v>EncerradaMarço2021230</v>
      </c>
      <c r="F234" t="str">
        <f>IFERROR(VLOOKUP(E234,'Base Propostas'!B:C,2,FALSE),"")</f>
        <v/>
      </c>
    </row>
    <row r="235" spans="4:6" x14ac:dyDescent="0.2">
      <c r="D235">
        <v>231</v>
      </c>
      <c r="E235" t="str">
        <f t="shared" si="3"/>
        <v>EncerradaMarço2021231</v>
      </c>
      <c r="F235" t="str">
        <f>IFERROR(VLOOKUP(E235,'Base Propostas'!B:C,2,FALSE),"")</f>
        <v/>
      </c>
    </row>
    <row r="236" spans="4:6" x14ac:dyDescent="0.2">
      <c r="D236">
        <v>232</v>
      </c>
      <c r="E236" t="str">
        <f t="shared" si="3"/>
        <v>EncerradaMarço2021232</v>
      </c>
      <c r="F236" t="str">
        <f>IFERROR(VLOOKUP(E236,'Base Propostas'!B:C,2,FALSE),"")</f>
        <v/>
      </c>
    </row>
    <row r="237" spans="4:6" x14ac:dyDescent="0.2">
      <c r="D237">
        <v>233</v>
      </c>
      <c r="E237" t="str">
        <f t="shared" si="3"/>
        <v>EncerradaMarço2021233</v>
      </c>
      <c r="F237" t="str">
        <f>IFERROR(VLOOKUP(E237,'Base Propostas'!B:C,2,FALSE),"")</f>
        <v/>
      </c>
    </row>
    <row r="238" spans="4:6" x14ac:dyDescent="0.2">
      <c r="D238">
        <v>234</v>
      </c>
      <c r="E238" t="str">
        <f t="shared" si="3"/>
        <v>EncerradaMarço2021234</v>
      </c>
      <c r="F238" t="str">
        <f>IFERROR(VLOOKUP(E238,'Base Propostas'!B:C,2,FALSE),"")</f>
        <v/>
      </c>
    </row>
    <row r="239" spans="4:6" x14ac:dyDescent="0.2">
      <c r="D239">
        <v>235</v>
      </c>
      <c r="E239" t="str">
        <f t="shared" si="3"/>
        <v>EncerradaMarço2021235</v>
      </c>
      <c r="F239" t="str">
        <f>IFERROR(VLOOKUP(E239,'Base Propostas'!B:C,2,FALSE),"")</f>
        <v/>
      </c>
    </row>
    <row r="240" spans="4:6" x14ac:dyDescent="0.2">
      <c r="D240">
        <v>236</v>
      </c>
      <c r="E240" t="str">
        <f t="shared" si="3"/>
        <v>EncerradaMarço2021236</v>
      </c>
      <c r="F240" t="str">
        <f>IFERROR(VLOOKUP(E240,'Base Propostas'!B:C,2,FALSE),"")</f>
        <v/>
      </c>
    </row>
    <row r="241" spans="4:6" x14ac:dyDescent="0.2">
      <c r="D241">
        <v>237</v>
      </c>
      <c r="E241" t="str">
        <f t="shared" si="3"/>
        <v>EncerradaMarço2021237</v>
      </c>
      <c r="F241" t="str">
        <f>IFERROR(VLOOKUP(E241,'Base Propostas'!B:C,2,FALSE),"")</f>
        <v/>
      </c>
    </row>
    <row r="242" spans="4:6" x14ac:dyDescent="0.2">
      <c r="D242">
        <v>238</v>
      </c>
      <c r="E242" t="str">
        <f t="shared" si="3"/>
        <v>EncerradaMarço2021238</v>
      </c>
      <c r="F242" t="str">
        <f>IFERROR(VLOOKUP(E242,'Base Propostas'!B:C,2,FALSE),"")</f>
        <v/>
      </c>
    </row>
    <row r="243" spans="4:6" x14ac:dyDescent="0.2">
      <c r="D243">
        <v>239</v>
      </c>
      <c r="E243" t="str">
        <f t="shared" si="3"/>
        <v>EncerradaMarço2021239</v>
      </c>
      <c r="F243" t="str">
        <f>IFERROR(VLOOKUP(E243,'Base Propostas'!B:C,2,FALSE),"")</f>
        <v/>
      </c>
    </row>
    <row r="244" spans="4:6" x14ac:dyDescent="0.2">
      <c r="D244">
        <v>240</v>
      </c>
      <c r="E244" t="str">
        <f t="shared" si="3"/>
        <v>EncerradaMarço2021240</v>
      </c>
      <c r="F244" t="str">
        <f>IFERROR(VLOOKUP(E244,'Base Propostas'!B:C,2,FALSE),"")</f>
        <v/>
      </c>
    </row>
    <row r="245" spans="4:6" x14ac:dyDescent="0.2">
      <c r="D245">
        <v>241</v>
      </c>
      <c r="E245" t="str">
        <f t="shared" si="3"/>
        <v>EncerradaMarço2021241</v>
      </c>
      <c r="F245" t="str">
        <f>IFERROR(VLOOKUP(E245,'Base Propostas'!B:C,2,FALSE),"")</f>
        <v/>
      </c>
    </row>
    <row r="246" spans="4:6" x14ac:dyDescent="0.2">
      <c r="D246">
        <v>242</v>
      </c>
      <c r="E246" t="str">
        <f t="shared" si="3"/>
        <v>EncerradaMarço2021242</v>
      </c>
      <c r="F246" t="str">
        <f>IFERROR(VLOOKUP(E246,'Base Propostas'!B:C,2,FALSE),"")</f>
        <v/>
      </c>
    </row>
    <row r="247" spans="4:6" x14ac:dyDescent="0.2">
      <c r="D247">
        <v>243</v>
      </c>
      <c r="E247" t="str">
        <f t="shared" si="3"/>
        <v>EncerradaMarço2021243</v>
      </c>
      <c r="F247" t="str">
        <f>IFERROR(VLOOKUP(E247,'Base Propostas'!B:C,2,FALSE),"")</f>
        <v/>
      </c>
    </row>
    <row r="248" spans="4:6" x14ac:dyDescent="0.2">
      <c r="D248">
        <v>244</v>
      </c>
      <c r="E248" t="str">
        <f t="shared" si="3"/>
        <v>EncerradaMarço2021244</v>
      </c>
      <c r="F248" t="str">
        <f>IFERROR(VLOOKUP(E248,'Base Propostas'!B:C,2,FALSE),"")</f>
        <v/>
      </c>
    </row>
    <row r="249" spans="4:6" x14ac:dyDescent="0.2">
      <c r="D249">
        <v>245</v>
      </c>
      <c r="E249" t="str">
        <f t="shared" si="3"/>
        <v>EncerradaMarço2021245</v>
      </c>
      <c r="F249" t="str">
        <f>IFERROR(VLOOKUP(E249,'Base Propostas'!B:C,2,FALSE),"")</f>
        <v/>
      </c>
    </row>
    <row r="250" spans="4:6" x14ac:dyDescent="0.2">
      <c r="D250">
        <v>246</v>
      </c>
      <c r="E250" t="str">
        <f t="shared" si="3"/>
        <v>EncerradaMarço2021246</v>
      </c>
      <c r="F250" t="str">
        <f>IFERROR(VLOOKUP(E250,'Base Propostas'!B:C,2,FALSE),"")</f>
        <v/>
      </c>
    </row>
    <row r="251" spans="4:6" x14ac:dyDescent="0.2">
      <c r="D251">
        <v>247</v>
      </c>
      <c r="E251" t="str">
        <f t="shared" si="3"/>
        <v>EncerradaMarço2021247</v>
      </c>
      <c r="F251" t="str">
        <f>IFERROR(VLOOKUP(E251,'Base Propostas'!B:C,2,FALSE),"")</f>
        <v/>
      </c>
    </row>
    <row r="252" spans="4:6" x14ac:dyDescent="0.2">
      <c r="D252">
        <v>248</v>
      </c>
      <c r="E252" t="str">
        <f t="shared" si="3"/>
        <v>EncerradaMarço2021248</v>
      </c>
      <c r="F252" t="str">
        <f>IFERROR(VLOOKUP(E252,'Base Propostas'!B:C,2,FALSE),"")</f>
        <v/>
      </c>
    </row>
    <row r="253" spans="4:6" x14ac:dyDescent="0.2">
      <c r="D253">
        <v>249</v>
      </c>
      <c r="E253" t="str">
        <f t="shared" si="3"/>
        <v>EncerradaMarço2021249</v>
      </c>
      <c r="F253" t="str">
        <f>IFERROR(VLOOKUP(E253,'Base Propostas'!B:C,2,FALSE),"")</f>
        <v/>
      </c>
    </row>
    <row r="254" spans="4:6" x14ac:dyDescent="0.2">
      <c r="D254">
        <v>250</v>
      </c>
      <c r="E254" t="str">
        <f t="shared" si="3"/>
        <v>EncerradaMarço2021250</v>
      </c>
      <c r="F254" t="str">
        <f>IFERROR(VLOOKUP(E254,'Base Propostas'!B:C,2,FALSE),"")</f>
        <v/>
      </c>
    </row>
    <row r="255" spans="4:6" x14ac:dyDescent="0.2">
      <c r="D255">
        <v>251</v>
      </c>
      <c r="E255" t="str">
        <f t="shared" si="3"/>
        <v>EncerradaMarço2021251</v>
      </c>
      <c r="F255" t="str">
        <f>IFERROR(VLOOKUP(E255,'Base Propostas'!B:C,2,FALSE),"")</f>
        <v/>
      </c>
    </row>
    <row r="256" spans="4:6" x14ac:dyDescent="0.2">
      <c r="D256">
        <v>252</v>
      </c>
      <c r="E256" t="str">
        <f t="shared" si="3"/>
        <v>EncerradaMarço2021252</v>
      </c>
      <c r="F256" t="str">
        <f>IFERROR(VLOOKUP(E256,'Base Propostas'!B:C,2,FALSE),"")</f>
        <v/>
      </c>
    </row>
    <row r="257" spans="4:6" x14ac:dyDescent="0.2">
      <c r="D257">
        <v>253</v>
      </c>
      <c r="E257" t="str">
        <f t="shared" si="3"/>
        <v>EncerradaMarço2021253</v>
      </c>
      <c r="F257" t="str">
        <f>IFERROR(VLOOKUP(E257,'Base Propostas'!B:C,2,FALSE),"")</f>
        <v/>
      </c>
    </row>
    <row r="258" spans="4:6" x14ac:dyDescent="0.2">
      <c r="D258">
        <v>254</v>
      </c>
      <c r="E258" t="str">
        <f t="shared" si="3"/>
        <v>EncerradaMarço2021254</v>
      </c>
      <c r="F258" t="str">
        <f>IFERROR(VLOOKUP(E258,'Base Propostas'!B:C,2,FALSE),"")</f>
        <v/>
      </c>
    </row>
    <row r="259" spans="4:6" x14ac:dyDescent="0.2">
      <c r="D259">
        <v>255</v>
      </c>
      <c r="E259" t="str">
        <f t="shared" si="3"/>
        <v>EncerradaMarço2021255</v>
      </c>
      <c r="F259" t="str">
        <f>IFERROR(VLOOKUP(E259,'Base Propostas'!B:C,2,FALSE),"")</f>
        <v/>
      </c>
    </row>
    <row r="260" spans="4:6" x14ac:dyDescent="0.2">
      <c r="D260">
        <v>256</v>
      </c>
      <c r="E260" t="str">
        <f t="shared" si="3"/>
        <v>EncerradaMarço2021256</v>
      </c>
      <c r="F260" t="str">
        <f>IFERROR(VLOOKUP(E260,'Base Propostas'!B:C,2,FALSE),"")</f>
        <v/>
      </c>
    </row>
    <row r="261" spans="4:6" x14ac:dyDescent="0.2">
      <c r="D261">
        <v>257</v>
      </c>
      <c r="E261" t="str">
        <f t="shared" ref="E261:E324" si="4">$D$2&amp;D261</f>
        <v>EncerradaMarço2021257</v>
      </c>
      <c r="F261" t="str">
        <f>IFERROR(VLOOKUP(E261,'Base Propostas'!B:C,2,FALSE),"")</f>
        <v/>
      </c>
    </row>
    <row r="262" spans="4:6" x14ac:dyDescent="0.2">
      <c r="D262">
        <v>258</v>
      </c>
      <c r="E262" t="str">
        <f t="shared" si="4"/>
        <v>EncerradaMarço2021258</v>
      </c>
      <c r="F262" t="str">
        <f>IFERROR(VLOOKUP(E262,'Base Propostas'!B:C,2,FALSE),"")</f>
        <v/>
      </c>
    </row>
    <row r="263" spans="4:6" x14ac:dyDescent="0.2">
      <c r="D263">
        <v>259</v>
      </c>
      <c r="E263" t="str">
        <f t="shared" si="4"/>
        <v>EncerradaMarço2021259</v>
      </c>
      <c r="F263" t="str">
        <f>IFERROR(VLOOKUP(E263,'Base Propostas'!B:C,2,FALSE),"")</f>
        <v/>
      </c>
    </row>
    <row r="264" spans="4:6" x14ac:dyDescent="0.2">
      <c r="D264">
        <v>260</v>
      </c>
      <c r="E264" t="str">
        <f t="shared" si="4"/>
        <v>EncerradaMarço2021260</v>
      </c>
      <c r="F264" t="str">
        <f>IFERROR(VLOOKUP(E264,'Base Propostas'!B:C,2,FALSE),"")</f>
        <v/>
      </c>
    </row>
    <row r="265" spans="4:6" x14ac:dyDescent="0.2">
      <c r="D265">
        <v>261</v>
      </c>
      <c r="E265" t="str">
        <f t="shared" si="4"/>
        <v>EncerradaMarço2021261</v>
      </c>
      <c r="F265" t="str">
        <f>IFERROR(VLOOKUP(E265,'Base Propostas'!B:C,2,FALSE),"")</f>
        <v/>
      </c>
    </row>
    <row r="266" spans="4:6" x14ac:dyDescent="0.2">
      <c r="D266">
        <v>262</v>
      </c>
      <c r="E266" t="str">
        <f t="shared" si="4"/>
        <v>EncerradaMarço2021262</v>
      </c>
      <c r="F266" t="str">
        <f>IFERROR(VLOOKUP(E266,'Base Propostas'!B:C,2,FALSE),"")</f>
        <v/>
      </c>
    </row>
    <row r="267" spans="4:6" x14ac:dyDescent="0.2">
      <c r="D267">
        <v>263</v>
      </c>
      <c r="E267" t="str">
        <f t="shared" si="4"/>
        <v>EncerradaMarço2021263</v>
      </c>
      <c r="F267" t="str">
        <f>IFERROR(VLOOKUP(E267,'Base Propostas'!B:C,2,FALSE),"")</f>
        <v/>
      </c>
    </row>
    <row r="268" spans="4:6" x14ac:dyDescent="0.2">
      <c r="D268">
        <v>264</v>
      </c>
      <c r="E268" t="str">
        <f t="shared" si="4"/>
        <v>EncerradaMarço2021264</v>
      </c>
      <c r="F268" t="str">
        <f>IFERROR(VLOOKUP(E268,'Base Propostas'!B:C,2,FALSE),"")</f>
        <v/>
      </c>
    </row>
    <row r="269" spans="4:6" x14ac:dyDescent="0.2">
      <c r="D269">
        <v>265</v>
      </c>
      <c r="E269" t="str">
        <f t="shared" si="4"/>
        <v>EncerradaMarço2021265</v>
      </c>
      <c r="F269" t="str">
        <f>IFERROR(VLOOKUP(E269,'Base Propostas'!B:C,2,FALSE),"")</f>
        <v/>
      </c>
    </row>
    <row r="270" spans="4:6" x14ac:dyDescent="0.2">
      <c r="D270">
        <v>266</v>
      </c>
      <c r="E270" t="str">
        <f t="shared" si="4"/>
        <v>EncerradaMarço2021266</v>
      </c>
      <c r="F270" t="str">
        <f>IFERROR(VLOOKUP(E270,'Base Propostas'!B:C,2,FALSE),"")</f>
        <v/>
      </c>
    </row>
    <row r="271" spans="4:6" x14ac:dyDescent="0.2">
      <c r="D271">
        <v>267</v>
      </c>
      <c r="E271" t="str">
        <f t="shared" si="4"/>
        <v>EncerradaMarço2021267</v>
      </c>
      <c r="F271" t="str">
        <f>IFERROR(VLOOKUP(E271,'Base Propostas'!B:C,2,FALSE),"")</f>
        <v/>
      </c>
    </row>
    <row r="272" spans="4:6" x14ac:dyDescent="0.2">
      <c r="D272">
        <v>268</v>
      </c>
      <c r="E272" t="str">
        <f t="shared" si="4"/>
        <v>EncerradaMarço2021268</v>
      </c>
      <c r="F272" t="str">
        <f>IFERROR(VLOOKUP(E272,'Base Propostas'!B:C,2,FALSE),"")</f>
        <v/>
      </c>
    </row>
    <row r="273" spans="4:6" x14ac:dyDescent="0.2">
      <c r="D273">
        <v>269</v>
      </c>
      <c r="E273" t="str">
        <f t="shared" si="4"/>
        <v>EncerradaMarço2021269</v>
      </c>
      <c r="F273" t="str">
        <f>IFERROR(VLOOKUP(E273,'Base Propostas'!B:C,2,FALSE),"")</f>
        <v/>
      </c>
    </row>
    <row r="274" spans="4:6" x14ac:dyDescent="0.2">
      <c r="D274">
        <v>270</v>
      </c>
      <c r="E274" t="str">
        <f t="shared" si="4"/>
        <v>EncerradaMarço2021270</v>
      </c>
      <c r="F274" t="str">
        <f>IFERROR(VLOOKUP(E274,'Base Propostas'!B:C,2,FALSE),"")</f>
        <v/>
      </c>
    </row>
    <row r="275" spans="4:6" x14ac:dyDescent="0.2">
      <c r="D275">
        <v>271</v>
      </c>
      <c r="E275" t="str">
        <f t="shared" si="4"/>
        <v>EncerradaMarço2021271</v>
      </c>
      <c r="F275" t="str">
        <f>IFERROR(VLOOKUP(E275,'Base Propostas'!B:C,2,FALSE),"")</f>
        <v/>
      </c>
    </row>
    <row r="276" spans="4:6" x14ac:dyDescent="0.2">
      <c r="D276">
        <v>272</v>
      </c>
      <c r="E276" t="str">
        <f t="shared" si="4"/>
        <v>EncerradaMarço2021272</v>
      </c>
      <c r="F276" t="str">
        <f>IFERROR(VLOOKUP(E276,'Base Propostas'!B:C,2,FALSE),"")</f>
        <v/>
      </c>
    </row>
    <row r="277" spans="4:6" x14ac:dyDescent="0.2">
      <c r="D277">
        <v>273</v>
      </c>
      <c r="E277" t="str">
        <f t="shared" si="4"/>
        <v>EncerradaMarço2021273</v>
      </c>
      <c r="F277" t="str">
        <f>IFERROR(VLOOKUP(E277,'Base Propostas'!B:C,2,FALSE),"")</f>
        <v/>
      </c>
    </row>
    <row r="278" spans="4:6" x14ac:dyDescent="0.2">
      <c r="D278">
        <v>274</v>
      </c>
      <c r="E278" t="str">
        <f t="shared" si="4"/>
        <v>EncerradaMarço2021274</v>
      </c>
      <c r="F278" t="str">
        <f>IFERROR(VLOOKUP(E278,'Base Propostas'!B:C,2,FALSE),"")</f>
        <v/>
      </c>
    </row>
    <row r="279" spans="4:6" x14ac:dyDescent="0.2">
      <c r="D279">
        <v>275</v>
      </c>
      <c r="E279" t="str">
        <f t="shared" si="4"/>
        <v>EncerradaMarço2021275</v>
      </c>
      <c r="F279" t="str">
        <f>IFERROR(VLOOKUP(E279,'Base Propostas'!B:C,2,FALSE),"")</f>
        <v/>
      </c>
    </row>
    <row r="280" spans="4:6" x14ac:dyDescent="0.2">
      <c r="D280">
        <v>276</v>
      </c>
      <c r="E280" t="str">
        <f t="shared" si="4"/>
        <v>EncerradaMarço2021276</v>
      </c>
      <c r="F280" t="str">
        <f>IFERROR(VLOOKUP(E280,'Base Propostas'!B:C,2,FALSE),"")</f>
        <v/>
      </c>
    </row>
    <row r="281" spans="4:6" x14ac:dyDescent="0.2">
      <c r="D281">
        <v>277</v>
      </c>
      <c r="E281" t="str">
        <f t="shared" si="4"/>
        <v>EncerradaMarço2021277</v>
      </c>
      <c r="F281" t="str">
        <f>IFERROR(VLOOKUP(E281,'Base Propostas'!B:C,2,FALSE),"")</f>
        <v/>
      </c>
    </row>
    <row r="282" spans="4:6" x14ac:dyDescent="0.2">
      <c r="D282">
        <v>278</v>
      </c>
      <c r="E282" t="str">
        <f t="shared" si="4"/>
        <v>EncerradaMarço2021278</v>
      </c>
      <c r="F282" t="str">
        <f>IFERROR(VLOOKUP(E282,'Base Propostas'!B:C,2,FALSE),"")</f>
        <v/>
      </c>
    </row>
    <row r="283" spans="4:6" x14ac:dyDescent="0.2">
      <c r="D283">
        <v>279</v>
      </c>
      <c r="E283" t="str">
        <f t="shared" si="4"/>
        <v>EncerradaMarço2021279</v>
      </c>
      <c r="F283" t="str">
        <f>IFERROR(VLOOKUP(E283,'Base Propostas'!B:C,2,FALSE),"")</f>
        <v/>
      </c>
    </row>
    <row r="284" spans="4:6" x14ac:dyDescent="0.2">
      <c r="D284">
        <v>280</v>
      </c>
      <c r="E284" t="str">
        <f t="shared" si="4"/>
        <v>EncerradaMarço2021280</v>
      </c>
      <c r="F284" t="str">
        <f>IFERROR(VLOOKUP(E284,'Base Propostas'!B:C,2,FALSE),"")</f>
        <v/>
      </c>
    </row>
    <row r="285" spans="4:6" x14ac:dyDescent="0.2">
      <c r="D285">
        <v>281</v>
      </c>
      <c r="E285" t="str">
        <f t="shared" si="4"/>
        <v>EncerradaMarço2021281</v>
      </c>
      <c r="F285" t="str">
        <f>IFERROR(VLOOKUP(E285,'Base Propostas'!B:C,2,FALSE),"")</f>
        <v/>
      </c>
    </row>
    <row r="286" spans="4:6" x14ac:dyDescent="0.2">
      <c r="D286">
        <v>282</v>
      </c>
      <c r="E286" t="str">
        <f t="shared" si="4"/>
        <v>EncerradaMarço2021282</v>
      </c>
      <c r="F286" t="str">
        <f>IFERROR(VLOOKUP(E286,'Base Propostas'!B:C,2,FALSE),"")</f>
        <v/>
      </c>
    </row>
    <row r="287" spans="4:6" x14ac:dyDescent="0.2">
      <c r="D287">
        <v>283</v>
      </c>
      <c r="E287" t="str">
        <f t="shared" si="4"/>
        <v>EncerradaMarço2021283</v>
      </c>
      <c r="F287" t="str">
        <f>IFERROR(VLOOKUP(E287,'Base Propostas'!B:C,2,FALSE),"")</f>
        <v/>
      </c>
    </row>
    <row r="288" spans="4:6" x14ac:dyDescent="0.2">
      <c r="D288">
        <v>284</v>
      </c>
      <c r="E288" t="str">
        <f t="shared" si="4"/>
        <v>EncerradaMarço2021284</v>
      </c>
      <c r="F288" t="str">
        <f>IFERROR(VLOOKUP(E288,'Base Propostas'!B:C,2,FALSE),"")</f>
        <v/>
      </c>
    </row>
    <row r="289" spans="4:6" x14ac:dyDescent="0.2">
      <c r="D289">
        <v>285</v>
      </c>
      <c r="E289" t="str">
        <f t="shared" si="4"/>
        <v>EncerradaMarço2021285</v>
      </c>
      <c r="F289" t="str">
        <f>IFERROR(VLOOKUP(E289,'Base Propostas'!B:C,2,FALSE),"")</f>
        <v/>
      </c>
    </row>
    <row r="290" spans="4:6" x14ac:dyDescent="0.2">
      <c r="D290">
        <v>286</v>
      </c>
      <c r="E290" t="str">
        <f t="shared" si="4"/>
        <v>EncerradaMarço2021286</v>
      </c>
      <c r="F290" t="str">
        <f>IFERROR(VLOOKUP(E290,'Base Propostas'!B:C,2,FALSE),"")</f>
        <v/>
      </c>
    </row>
    <row r="291" spans="4:6" x14ac:dyDescent="0.2">
      <c r="D291">
        <v>287</v>
      </c>
      <c r="E291" t="str">
        <f t="shared" si="4"/>
        <v>EncerradaMarço2021287</v>
      </c>
      <c r="F291" t="str">
        <f>IFERROR(VLOOKUP(E291,'Base Propostas'!B:C,2,FALSE),"")</f>
        <v/>
      </c>
    </row>
    <row r="292" spans="4:6" x14ac:dyDescent="0.2">
      <c r="D292">
        <v>288</v>
      </c>
      <c r="E292" t="str">
        <f t="shared" si="4"/>
        <v>EncerradaMarço2021288</v>
      </c>
      <c r="F292" t="str">
        <f>IFERROR(VLOOKUP(E292,'Base Propostas'!B:C,2,FALSE),"")</f>
        <v/>
      </c>
    </row>
    <row r="293" spans="4:6" x14ac:dyDescent="0.2">
      <c r="D293">
        <v>289</v>
      </c>
      <c r="E293" t="str">
        <f t="shared" si="4"/>
        <v>EncerradaMarço2021289</v>
      </c>
      <c r="F293" t="str">
        <f>IFERROR(VLOOKUP(E293,'Base Propostas'!B:C,2,FALSE),"")</f>
        <v/>
      </c>
    </row>
    <row r="294" spans="4:6" x14ac:dyDescent="0.2">
      <c r="D294">
        <v>290</v>
      </c>
      <c r="E294" t="str">
        <f t="shared" si="4"/>
        <v>EncerradaMarço2021290</v>
      </c>
      <c r="F294" t="str">
        <f>IFERROR(VLOOKUP(E294,'Base Propostas'!B:C,2,FALSE),"")</f>
        <v/>
      </c>
    </row>
    <row r="295" spans="4:6" x14ac:dyDescent="0.2">
      <c r="D295">
        <v>291</v>
      </c>
      <c r="E295" t="str">
        <f t="shared" si="4"/>
        <v>EncerradaMarço2021291</v>
      </c>
      <c r="F295" t="str">
        <f>IFERROR(VLOOKUP(E295,'Base Propostas'!B:C,2,FALSE),"")</f>
        <v/>
      </c>
    </row>
    <row r="296" spans="4:6" x14ac:dyDescent="0.2">
      <c r="D296">
        <v>292</v>
      </c>
      <c r="E296" t="str">
        <f t="shared" si="4"/>
        <v>EncerradaMarço2021292</v>
      </c>
      <c r="F296" t="str">
        <f>IFERROR(VLOOKUP(E296,'Base Propostas'!B:C,2,FALSE),"")</f>
        <v/>
      </c>
    </row>
    <row r="297" spans="4:6" x14ac:dyDescent="0.2">
      <c r="D297">
        <v>293</v>
      </c>
      <c r="E297" t="str">
        <f t="shared" si="4"/>
        <v>EncerradaMarço2021293</v>
      </c>
      <c r="F297" t="str">
        <f>IFERROR(VLOOKUP(E297,'Base Propostas'!B:C,2,FALSE),"")</f>
        <v/>
      </c>
    </row>
    <row r="298" spans="4:6" x14ac:dyDescent="0.2">
      <c r="D298">
        <v>294</v>
      </c>
      <c r="E298" t="str">
        <f t="shared" si="4"/>
        <v>EncerradaMarço2021294</v>
      </c>
      <c r="F298" t="str">
        <f>IFERROR(VLOOKUP(E298,'Base Propostas'!B:C,2,FALSE),"")</f>
        <v/>
      </c>
    </row>
    <row r="299" spans="4:6" x14ac:dyDescent="0.2">
      <c r="D299">
        <v>295</v>
      </c>
      <c r="E299" t="str">
        <f t="shared" si="4"/>
        <v>EncerradaMarço2021295</v>
      </c>
      <c r="F299" t="str">
        <f>IFERROR(VLOOKUP(E299,'Base Propostas'!B:C,2,FALSE),"")</f>
        <v/>
      </c>
    </row>
    <row r="300" spans="4:6" x14ac:dyDescent="0.2">
      <c r="D300">
        <v>296</v>
      </c>
      <c r="E300" t="str">
        <f t="shared" si="4"/>
        <v>EncerradaMarço2021296</v>
      </c>
      <c r="F300" t="str">
        <f>IFERROR(VLOOKUP(E300,'Base Propostas'!B:C,2,FALSE),"")</f>
        <v/>
      </c>
    </row>
    <row r="301" spans="4:6" x14ac:dyDescent="0.2">
      <c r="D301">
        <v>297</v>
      </c>
      <c r="E301" t="str">
        <f t="shared" si="4"/>
        <v>EncerradaMarço2021297</v>
      </c>
      <c r="F301" t="str">
        <f>IFERROR(VLOOKUP(E301,'Base Propostas'!B:C,2,FALSE),"")</f>
        <v/>
      </c>
    </row>
    <row r="302" spans="4:6" x14ac:dyDescent="0.2">
      <c r="D302">
        <v>298</v>
      </c>
      <c r="E302" t="str">
        <f t="shared" si="4"/>
        <v>EncerradaMarço2021298</v>
      </c>
      <c r="F302" t="str">
        <f>IFERROR(VLOOKUP(E302,'Base Propostas'!B:C,2,FALSE),"")</f>
        <v/>
      </c>
    </row>
    <row r="303" spans="4:6" x14ac:dyDescent="0.2">
      <c r="D303">
        <v>299</v>
      </c>
      <c r="E303" t="str">
        <f t="shared" si="4"/>
        <v>EncerradaMarço2021299</v>
      </c>
      <c r="F303" t="str">
        <f>IFERROR(VLOOKUP(E303,'Base Propostas'!B:C,2,FALSE),"")</f>
        <v/>
      </c>
    </row>
    <row r="304" spans="4:6" x14ac:dyDescent="0.2">
      <c r="D304">
        <v>300</v>
      </c>
      <c r="E304" t="str">
        <f t="shared" si="4"/>
        <v>EncerradaMarço2021300</v>
      </c>
      <c r="F304" t="str">
        <f>IFERROR(VLOOKUP(E304,'Base Propostas'!B:C,2,FALSE),"")</f>
        <v/>
      </c>
    </row>
    <row r="305" spans="4:6" x14ac:dyDescent="0.2">
      <c r="D305">
        <v>301</v>
      </c>
      <c r="E305" t="str">
        <f t="shared" si="4"/>
        <v>EncerradaMarço2021301</v>
      </c>
      <c r="F305" t="str">
        <f>IFERROR(VLOOKUP(E305,'Base Propostas'!B:C,2,FALSE),"")</f>
        <v/>
      </c>
    </row>
    <row r="306" spans="4:6" x14ac:dyDescent="0.2">
      <c r="D306">
        <v>302</v>
      </c>
      <c r="E306" t="str">
        <f t="shared" si="4"/>
        <v>EncerradaMarço2021302</v>
      </c>
      <c r="F306" t="str">
        <f>IFERROR(VLOOKUP(E306,'Base Propostas'!B:C,2,FALSE),"")</f>
        <v/>
      </c>
    </row>
    <row r="307" spans="4:6" x14ac:dyDescent="0.2">
      <c r="D307">
        <v>303</v>
      </c>
      <c r="E307" t="str">
        <f t="shared" si="4"/>
        <v>EncerradaMarço2021303</v>
      </c>
      <c r="F307" t="str">
        <f>IFERROR(VLOOKUP(E307,'Base Propostas'!B:C,2,FALSE),"")</f>
        <v/>
      </c>
    </row>
    <row r="308" spans="4:6" x14ac:dyDescent="0.2">
      <c r="D308">
        <v>304</v>
      </c>
      <c r="E308" t="str">
        <f t="shared" si="4"/>
        <v>EncerradaMarço2021304</v>
      </c>
      <c r="F308" t="str">
        <f>IFERROR(VLOOKUP(E308,'Base Propostas'!B:C,2,FALSE),"")</f>
        <v/>
      </c>
    </row>
    <row r="309" spans="4:6" x14ac:dyDescent="0.2">
      <c r="D309">
        <v>305</v>
      </c>
      <c r="E309" t="str">
        <f t="shared" si="4"/>
        <v>EncerradaMarço2021305</v>
      </c>
      <c r="F309" t="str">
        <f>IFERROR(VLOOKUP(E309,'Base Propostas'!B:C,2,FALSE),"")</f>
        <v/>
      </c>
    </row>
    <row r="310" spans="4:6" x14ac:dyDescent="0.2">
      <c r="D310">
        <v>306</v>
      </c>
      <c r="E310" t="str">
        <f t="shared" si="4"/>
        <v>EncerradaMarço2021306</v>
      </c>
      <c r="F310" t="str">
        <f>IFERROR(VLOOKUP(E310,'Base Propostas'!B:C,2,FALSE),"")</f>
        <v/>
      </c>
    </row>
    <row r="311" spans="4:6" x14ac:dyDescent="0.2">
      <c r="D311">
        <v>307</v>
      </c>
      <c r="E311" t="str">
        <f t="shared" si="4"/>
        <v>EncerradaMarço2021307</v>
      </c>
      <c r="F311" t="str">
        <f>IFERROR(VLOOKUP(E311,'Base Propostas'!B:C,2,FALSE),"")</f>
        <v/>
      </c>
    </row>
    <row r="312" spans="4:6" x14ac:dyDescent="0.2">
      <c r="D312">
        <v>308</v>
      </c>
      <c r="E312" t="str">
        <f t="shared" si="4"/>
        <v>EncerradaMarço2021308</v>
      </c>
      <c r="F312" t="str">
        <f>IFERROR(VLOOKUP(E312,'Base Propostas'!B:C,2,FALSE),"")</f>
        <v/>
      </c>
    </row>
    <row r="313" spans="4:6" x14ac:dyDescent="0.2">
      <c r="D313">
        <v>309</v>
      </c>
      <c r="E313" t="str">
        <f t="shared" si="4"/>
        <v>EncerradaMarço2021309</v>
      </c>
      <c r="F313" t="str">
        <f>IFERROR(VLOOKUP(E313,'Base Propostas'!B:C,2,FALSE),"")</f>
        <v/>
      </c>
    </row>
    <row r="314" spans="4:6" x14ac:dyDescent="0.2">
      <c r="D314">
        <v>310</v>
      </c>
      <c r="E314" t="str">
        <f t="shared" si="4"/>
        <v>EncerradaMarço2021310</v>
      </c>
      <c r="F314" t="str">
        <f>IFERROR(VLOOKUP(E314,'Base Propostas'!B:C,2,FALSE),"")</f>
        <v/>
      </c>
    </row>
    <row r="315" spans="4:6" x14ac:dyDescent="0.2">
      <c r="D315">
        <v>311</v>
      </c>
      <c r="E315" t="str">
        <f t="shared" si="4"/>
        <v>EncerradaMarço2021311</v>
      </c>
      <c r="F315" t="str">
        <f>IFERROR(VLOOKUP(E315,'Base Propostas'!B:C,2,FALSE),"")</f>
        <v/>
      </c>
    </row>
    <row r="316" spans="4:6" x14ac:dyDescent="0.2">
      <c r="D316">
        <v>312</v>
      </c>
      <c r="E316" t="str">
        <f t="shared" si="4"/>
        <v>EncerradaMarço2021312</v>
      </c>
      <c r="F316" t="str">
        <f>IFERROR(VLOOKUP(E316,'Base Propostas'!B:C,2,FALSE),"")</f>
        <v/>
      </c>
    </row>
    <row r="317" spans="4:6" x14ac:dyDescent="0.2">
      <c r="D317">
        <v>313</v>
      </c>
      <c r="E317" t="str">
        <f t="shared" si="4"/>
        <v>EncerradaMarço2021313</v>
      </c>
      <c r="F317" t="str">
        <f>IFERROR(VLOOKUP(E317,'Base Propostas'!B:C,2,FALSE),"")</f>
        <v/>
      </c>
    </row>
    <row r="318" spans="4:6" x14ac:dyDescent="0.2">
      <c r="D318">
        <v>314</v>
      </c>
      <c r="E318" t="str">
        <f t="shared" si="4"/>
        <v>EncerradaMarço2021314</v>
      </c>
      <c r="F318" t="str">
        <f>IFERROR(VLOOKUP(E318,'Base Propostas'!B:C,2,FALSE),"")</f>
        <v/>
      </c>
    </row>
    <row r="319" spans="4:6" x14ac:dyDescent="0.2">
      <c r="D319">
        <v>315</v>
      </c>
      <c r="E319" t="str">
        <f t="shared" si="4"/>
        <v>EncerradaMarço2021315</v>
      </c>
      <c r="F319" t="str">
        <f>IFERROR(VLOOKUP(E319,'Base Propostas'!B:C,2,FALSE),"")</f>
        <v/>
      </c>
    </row>
    <row r="320" spans="4:6" x14ac:dyDescent="0.2">
      <c r="D320">
        <v>316</v>
      </c>
      <c r="E320" t="str">
        <f t="shared" si="4"/>
        <v>EncerradaMarço2021316</v>
      </c>
      <c r="F320" t="str">
        <f>IFERROR(VLOOKUP(E320,'Base Propostas'!B:C,2,FALSE),"")</f>
        <v/>
      </c>
    </row>
    <row r="321" spans="4:6" x14ac:dyDescent="0.2">
      <c r="D321">
        <v>317</v>
      </c>
      <c r="E321" t="str">
        <f t="shared" si="4"/>
        <v>EncerradaMarço2021317</v>
      </c>
      <c r="F321" t="str">
        <f>IFERROR(VLOOKUP(E321,'Base Propostas'!B:C,2,FALSE),"")</f>
        <v/>
      </c>
    </row>
    <row r="322" spans="4:6" x14ac:dyDescent="0.2">
      <c r="D322">
        <v>318</v>
      </c>
      <c r="E322" t="str">
        <f t="shared" si="4"/>
        <v>EncerradaMarço2021318</v>
      </c>
      <c r="F322" t="str">
        <f>IFERROR(VLOOKUP(E322,'Base Propostas'!B:C,2,FALSE),"")</f>
        <v/>
      </c>
    </row>
    <row r="323" spans="4:6" x14ac:dyDescent="0.2">
      <c r="D323">
        <v>319</v>
      </c>
      <c r="E323" t="str">
        <f t="shared" si="4"/>
        <v>EncerradaMarço2021319</v>
      </c>
      <c r="F323" t="str">
        <f>IFERROR(VLOOKUP(E323,'Base Propostas'!B:C,2,FALSE),"")</f>
        <v/>
      </c>
    </row>
    <row r="324" spans="4:6" x14ac:dyDescent="0.2">
      <c r="D324">
        <v>320</v>
      </c>
      <c r="E324" t="str">
        <f t="shared" si="4"/>
        <v>EncerradaMarço2021320</v>
      </c>
      <c r="F324" t="str">
        <f>IFERROR(VLOOKUP(E324,'Base Propostas'!B:C,2,FALSE),"")</f>
        <v/>
      </c>
    </row>
    <row r="325" spans="4:6" x14ac:dyDescent="0.2">
      <c r="D325">
        <v>321</v>
      </c>
      <c r="E325" t="str">
        <f t="shared" ref="E325:E388" si="5">$D$2&amp;D325</f>
        <v>EncerradaMarço2021321</v>
      </c>
      <c r="F325" t="str">
        <f>IFERROR(VLOOKUP(E325,'Base Propostas'!B:C,2,FALSE),"")</f>
        <v/>
      </c>
    </row>
    <row r="326" spans="4:6" x14ac:dyDescent="0.2">
      <c r="D326">
        <v>322</v>
      </c>
      <c r="E326" t="str">
        <f t="shared" si="5"/>
        <v>EncerradaMarço2021322</v>
      </c>
      <c r="F326" t="str">
        <f>IFERROR(VLOOKUP(E326,'Base Propostas'!B:C,2,FALSE),"")</f>
        <v/>
      </c>
    </row>
    <row r="327" spans="4:6" x14ac:dyDescent="0.2">
      <c r="D327">
        <v>323</v>
      </c>
      <c r="E327" t="str">
        <f t="shared" si="5"/>
        <v>EncerradaMarço2021323</v>
      </c>
      <c r="F327" t="str">
        <f>IFERROR(VLOOKUP(E327,'Base Propostas'!B:C,2,FALSE),"")</f>
        <v/>
      </c>
    </row>
    <row r="328" spans="4:6" x14ac:dyDescent="0.2">
      <c r="D328">
        <v>324</v>
      </c>
      <c r="E328" t="str">
        <f t="shared" si="5"/>
        <v>EncerradaMarço2021324</v>
      </c>
      <c r="F328" t="str">
        <f>IFERROR(VLOOKUP(E328,'Base Propostas'!B:C,2,FALSE),"")</f>
        <v/>
      </c>
    </row>
    <row r="329" spans="4:6" x14ac:dyDescent="0.2">
      <c r="D329">
        <v>325</v>
      </c>
      <c r="E329" t="str">
        <f t="shared" si="5"/>
        <v>EncerradaMarço2021325</v>
      </c>
      <c r="F329" t="str">
        <f>IFERROR(VLOOKUP(E329,'Base Propostas'!B:C,2,FALSE),"")</f>
        <v/>
      </c>
    </row>
    <row r="330" spans="4:6" x14ac:dyDescent="0.2">
      <c r="D330">
        <v>326</v>
      </c>
      <c r="E330" t="str">
        <f t="shared" si="5"/>
        <v>EncerradaMarço2021326</v>
      </c>
      <c r="F330" t="str">
        <f>IFERROR(VLOOKUP(E330,'Base Propostas'!B:C,2,FALSE),"")</f>
        <v/>
      </c>
    </row>
    <row r="331" spans="4:6" x14ac:dyDescent="0.2">
      <c r="D331">
        <v>327</v>
      </c>
      <c r="E331" t="str">
        <f t="shared" si="5"/>
        <v>EncerradaMarço2021327</v>
      </c>
      <c r="F331" t="str">
        <f>IFERROR(VLOOKUP(E331,'Base Propostas'!B:C,2,FALSE),"")</f>
        <v/>
      </c>
    </row>
    <row r="332" spans="4:6" x14ac:dyDescent="0.2">
      <c r="D332">
        <v>328</v>
      </c>
      <c r="E332" t="str">
        <f t="shared" si="5"/>
        <v>EncerradaMarço2021328</v>
      </c>
      <c r="F332" t="str">
        <f>IFERROR(VLOOKUP(E332,'Base Propostas'!B:C,2,FALSE),"")</f>
        <v/>
      </c>
    </row>
    <row r="333" spans="4:6" x14ac:dyDescent="0.2">
      <c r="D333">
        <v>329</v>
      </c>
      <c r="E333" t="str">
        <f t="shared" si="5"/>
        <v>EncerradaMarço2021329</v>
      </c>
      <c r="F333" t="str">
        <f>IFERROR(VLOOKUP(E333,'Base Propostas'!B:C,2,FALSE),"")</f>
        <v/>
      </c>
    </row>
    <row r="334" spans="4:6" x14ac:dyDescent="0.2">
      <c r="D334">
        <v>330</v>
      </c>
      <c r="E334" t="str">
        <f t="shared" si="5"/>
        <v>EncerradaMarço2021330</v>
      </c>
      <c r="F334" t="str">
        <f>IFERROR(VLOOKUP(E334,'Base Propostas'!B:C,2,FALSE),"")</f>
        <v/>
      </c>
    </row>
    <row r="335" spans="4:6" x14ac:dyDescent="0.2">
      <c r="D335">
        <v>331</v>
      </c>
      <c r="E335" t="str">
        <f t="shared" si="5"/>
        <v>EncerradaMarço2021331</v>
      </c>
      <c r="F335" t="str">
        <f>IFERROR(VLOOKUP(E335,'Base Propostas'!B:C,2,FALSE),"")</f>
        <v/>
      </c>
    </row>
    <row r="336" spans="4:6" x14ac:dyDescent="0.2">
      <c r="D336">
        <v>332</v>
      </c>
      <c r="E336" t="str">
        <f t="shared" si="5"/>
        <v>EncerradaMarço2021332</v>
      </c>
      <c r="F336" t="str">
        <f>IFERROR(VLOOKUP(E336,'Base Propostas'!B:C,2,FALSE),"")</f>
        <v/>
      </c>
    </row>
    <row r="337" spans="4:6" x14ac:dyDescent="0.2">
      <c r="D337">
        <v>333</v>
      </c>
      <c r="E337" t="str">
        <f t="shared" si="5"/>
        <v>EncerradaMarço2021333</v>
      </c>
      <c r="F337" t="str">
        <f>IFERROR(VLOOKUP(E337,'Base Propostas'!B:C,2,FALSE),"")</f>
        <v/>
      </c>
    </row>
    <row r="338" spans="4:6" x14ac:dyDescent="0.2">
      <c r="D338">
        <v>334</v>
      </c>
      <c r="E338" t="str">
        <f t="shared" si="5"/>
        <v>EncerradaMarço2021334</v>
      </c>
      <c r="F338" t="str">
        <f>IFERROR(VLOOKUP(E338,'Base Propostas'!B:C,2,FALSE),"")</f>
        <v/>
      </c>
    </row>
    <row r="339" spans="4:6" x14ac:dyDescent="0.2">
      <c r="D339">
        <v>335</v>
      </c>
      <c r="E339" t="str">
        <f t="shared" si="5"/>
        <v>EncerradaMarço2021335</v>
      </c>
      <c r="F339" t="str">
        <f>IFERROR(VLOOKUP(E339,'Base Propostas'!B:C,2,FALSE),"")</f>
        <v/>
      </c>
    </row>
    <row r="340" spans="4:6" x14ac:dyDescent="0.2">
      <c r="D340">
        <v>336</v>
      </c>
      <c r="E340" t="str">
        <f t="shared" si="5"/>
        <v>EncerradaMarço2021336</v>
      </c>
      <c r="F340" t="str">
        <f>IFERROR(VLOOKUP(E340,'Base Propostas'!B:C,2,FALSE),"")</f>
        <v/>
      </c>
    </row>
    <row r="341" spans="4:6" x14ac:dyDescent="0.2">
      <c r="D341">
        <v>337</v>
      </c>
      <c r="E341" t="str">
        <f t="shared" si="5"/>
        <v>EncerradaMarço2021337</v>
      </c>
      <c r="F341" t="str">
        <f>IFERROR(VLOOKUP(E341,'Base Propostas'!B:C,2,FALSE),"")</f>
        <v/>
      </c>
    </row>
    <row r="342" spans="4:6" x14ac:dyDescent="0.2">
      <c r="D342">
        <v>338</v>
      </c>
      <c r="E342" t="str">
        <f t="shared" si="5"/>
        <v>EncerradaMarço2021338</v>
      </c>
      <c r="F342" t="str">
        <f>IFERROR(VLOOKUP(E342,'Base Propostas'!B:C,2,FALSE),"")</f>
        <v/>
      </c>
    </row>
    <row r="343" spans="4:6" x14ac:dyDescent="0.2">
      <c r="D343">
        <v>339</v>
      </c>
      <c r="E343" t="str">
        <f t="shared" si="5"/>
        <v>EncerradaMarço2021339</v>
      </c>
      <c r="F343" t="str">
        <f>IFERROR(VLOOKUP(E343,'Base Propostas'!B:C,2,FALSE),"")</f>
        <v/>
      </c>
    </row>
    <row r="344" spans="4:6" x14ac:dyDescent="0.2">
      <c r="D344">
        <v>340</v>
      </c>
      <c r="E344" t="str">
        <f t="shared" si="5"/>
        <v>EncerradaMarço2021340</v>
      </c>
      <c r="F344" t="str">
        <f>IFERROR(VLOOKUP(E344,'Base Propostas'!B:C,2,FALSE),"")</f>
        <v/>
      </c>
    </row>
    <row r="345" spans="4:6" x14ac:dyDescent="0.2">
      <c r="D345">
        <v>341</v>
      </c>
      <c r="E345" t="str">
        <f t="shared" si="5"/>
        <v>EncerradaMarço2021341</v>
      </c>
      <c r="F345" t="str">
        <f>IFERROR(VLOOKUP(E345,'Base Propostas'!B:C,2,FALSE),"")</f>
        <v/>
      </c>
    </row>
    <row r="346" spans="4:6" x14ac:dyDescent="0.2">
      <c r="D346">
        <v>342</v>
      </c>
      <c r="E346" t="str">
        <f t="shared" si="5"/>
        <v>EncerradaMarço2021342</v>
      </c>
      <c r="F346" t="str">
        <f>IFERROR(VLOOKUP(E346,'Base Propostas'!B:C,2,FALSE),"")</f>
        <v/>
      </c>
    </row>
    <row r="347" spans="4:6" x14ac:dyDescent="0.2">
      <c r="D347">
        <v>343</v>
      </c>
      <c r="E347" t="str">
        <f t="shared" si="5"/>
        <v>EncerradaMarço2021343</v>
      </c>
      <c r="F347" t="str">
        <f>IFERROR(VLOOKUP(E347,'Base Propostas'!B:C,2,FALSE),"")</f>
        <v/>
      </c>
    </row>
    <row r="348" spans="4:6" x14ac:dyDescent="0.2">
      <c r="D348">
        <v>344</v>
      </c>
      <c r="E348" t="str">
        <f t="shared" si="5"/>
        <v>EncerradaMarço2021344</v>
      </c>
      <c r="F348" t="str">
        <f>IFERROR(VLOOKUP(E348,'Base Propostas'!B:C,2,FALSE),"")</f>
        <v/>
      </c>
    </row>
    <row r="349" spans="4:6" x14ac:dyDescent="0.2">
      <c r="D349">
        <v>345</v>
      </c>
      <c r="E349" t="str">
        <f t="shared" si="5"/>
        <v>EncerradaMarço2021345</v>
      </c>
      <c r="F349" t="str">
        <f>IFERROR(VLOOKUP(E349,'Base Propostas'!B:C,2,FALSE),"")</f>
        <v/>
      </c>
    </row>
    <row r="350" spans="4:6" x14ac:dyDescent="0.2">
      <c r="D350">
        <v>346</v>
      </c>
      <c r="E350" t="str">
        <f t="shared" si="5"/>
        <v>EncerradaMarço2021346</v>
      </c>
      <c r="F350" t="str">
        <f>IFERROR(VLOOKUP(E350,'Base Propostas'!B:C,2,FALSE),"")</f>
        <v/>
      </c>
    </row>
    <row r="351" spans="4:6" x14ac:dyDescent="0.2">
      <c r="D351">
        <v>347</v>
      </c>
      <c r="E351" t="str">
        <f t="shared" si="5"/>
        <v>EncerradaMarço2021347</v>
      </c>
      <c r="F351" t="str">
        <f>IFERROR(VLOOKUP(E351,'Base Propostas'!B:C,2,FALSE),"")</f>
        <v/>
      </c>
    </row>
    <row r="352" spans="4:6" x14ac:dyDescent="0.2">
      <c r="D352">
        <v>348</v>
      </c>
      <c r="E352" t="str">
        <f t="shared" si="5"/>
        <v>EncerradaMarço2021348</v>
      </c>
      <c r="F352" t="str">
        <f>IFERROR(VLOOKUP(E352,'Base Propostas'!B:C,2,FALSE),"")</f>
        <v/>
      </c>
    </row>
    <row r="353" spans="4:6" x14ac:dyDescent="0.2">
      <c r="D353">
        <v>349</v>
      </c>
      <c r="E353" t="str">
        <f t="shared" si="5"/>
        <v>EncerradaMarço2021349</v>
      </c>
      <c r="F353" t="str">
        <f>IFERROR(VLOOKUP(E353,'Base Propostas'!B:C,2,FALSE),"")</f>
        <v/>
      </c>
    </row>
    <row r="354" spans="4:6" x14ac:dyDescent="0.2">
      <c r="D354">
        <v>350</v>
      </c>
      <c r="E354" t="str">
        <f t="shared" si="5"/>
        <v>EncerradaMarço2021350</v>
      </c>
      <c r="F354" t="str">
        <f>IFERROR(VLOOKUP(E354,'Base Propostas'!B:C,2,FALSE),"")</f>
        <v/>
      </c>
    </row>
    <row r="355" spans="4:6" x14ac:dyDescent="0.2">
      <c r="D355">
        <v>351</v>
      </c>
      <c r="E355" t="str">
        <f t="shared" si="5"/>
        <v>EncerradaMarço2021351</v>
      </c>
      <c r="F355" t="str">
        <f>IFERROR(VLOOKUP(E355,'Base Propostas'!B:C,2,FALSE),"")</f>
        <v/>
      </c>
    </row>
    <row r="356" spans="4:6" x14ac:dyDescent="0.2">
      <c r="D356">
        <v>352</v>
      </c>
      <c r="E356" t="str">
        <f t="shared" si="5"/>
        <v>EncerradaMarço2021352</v>
      </c>
      <c r="F356" t="str">
        <f>IFERROR(VLOOKUP(E356,'Base Propostas'!B:C,2,FALSE),"")</f>
        <v/>
      </c>
    </row>
    <row r="357" spans="4:6" x14ac:dyDescent="0.2">
      <c r="D357">
        <v>353</v>
      </c>
      <c r="E357" t="str">
        <f t="shared" si="5"/>
        <v>EncerradaMarço2021353</v>
      </c>
      <c r="F357" t="str">
        <f>IFERROR(VLOOKUP(E357,'Base Propostas'!B:C,2,FALSE),"")</f>
        <v/>
      </c>
    </row>
    <row r="358" spans="4:6" x14ac:dyDescent="0.2">
      <c r="D358">
        <v>354</v>
      </c>
      <c r="E358" t="str">
        <f t="shared" si="5"/>
        <v>EncerradaMarço2021354</v>
      </c>
      <c r="F358" t="str">
        <f>IFERROR(VLOOKUP(E358,'Base Propostas'!B:C,2,FALSE),"")</f>
        <v/>
      </c>
    </row>
    <row r="359" spans="4:6" x14ac:dyDescent="0.2">
      <c r="D359">
        <v>355</v>
      </c>
      <c r="E359" t="str">
        <f t="shared" si="5"/>
        <v>EncerradaMarço2021355</v>
      </c>
      <c r="F359" t="str">
        <f>IFERROR(VLOOKUP(E359,'Base Propostas'!B:C,2,FALSE),"")</f>
        <v/>
      </c>
    </row>
    <row r="360" spans="4:6" x14ac:dyDescent="0.2">
      <c r="D360">
        <v>356</v>
      </c>
      <c r="E360" t="str">
        <f t="shared" si="5"/>
        <v>EncerradaMarço2021356</v>
      </c>
      <c r="F360" t="str">
        <f>IFERROR(VLOOKUP(E360,'Base Propostas'!B:C,2,FALSE),"")</f>
        <v/>
      </c>
    </row>
    <row r="361" spans="4:6" x14ac:dyDescent="0.2">
      <c r="D361">
        <v>357</v>
      </c>
      <c r="E361" t="str">
        <f t="shared" si="5"/>
        <v>EncerradaMarço2021357</v>
      </c>
      <c r="F361" t="str">
        <f>IFERROR(VLOOKUP(E361,'Base Propostas'!B:C,2,FALSE),"")</f>
        <v/>
      </c>
    </row>
    <row r="362" spans="4:6" x14ac:dyDescent="0.2">
      <c r="D362">
        <v>358</v>
      </c>
      <c r="E362" t="str">
        <f t="shared" si="5"/>
        <v>EncerradaMarço2021358</v>
      </c>
      <c r="F362" t="str">
        <f>IFERROR(VLOOKUP(E362,'Base Propostas'!B:C,2,FALSE),"")</f>
        <v/>
      </c>
    </row>
    <row r="363" spans="4:6" x14ac:dyDescent="0.2">
      <c r="D363">
        <v>359</v>
      </c>
      <c r="E363" t="str">
        <f t="shared" si="5"/>
        <v>EncerradaMarço2021359</v>
      </c>
      <c r="F363" t="str">
        <f>IFERROR(VLOOKUP(E363,'Base Propostas'!B:C,2,FALSE),"")</f>
        <v/>
      </c>
    </row>
    <row r="364" spans="4:6" x14ac:dyDescent="0.2">
      <c r="D364">
        <v>360</v>
      </c>
      <c r="E364" t="str">
        <f t="shared" si="5"/>
        <v>EncerradaMarço2021360</v>
      </c>
      <c r="F364" t="str">
        <f>IFERROR(VLOOKUP(E364,'Base Propostas'!B:C,2,FALSE),"")</f>
        <v/>
      </c>
    </row>
    <row r="365" spans="4:6" x14ac:dyDescent="0.2">
      <c r="D365">
        <v>361</v>
      </c>
      <c r="E365" t="str">
        <f t="shared" si="5"/>
        <v>EncerradaMarço2021361</v>
      </c>
      <c r="F365" t="str">
        <f>IFERROR(VLOOKUP(E365,'Base Propostas'!B:C,2,FALSE),"")</f>
        <v/>
      </c>
    </row>
    <row r="366" spans="4:6" x14ac:dyDescent="0.2">
      <c r="D366">
        <v>362</v>
      </c>
      <c r="E366" t="str">
        <f t="shared" si="5"/>
        <v>EncerradaMarço2021362</v>
      </c>
      <c r="F366" t="str">
        <f>IFERROR(VLOOKUP(E366,'Base Propostas'!B:C,2,FALSE),"")</f>
        <v/>
      </c>
    </row>
    <row r="367" spans="4:6" x14ac:dyDescent="0.2">
      <c r="D367">
        <v>363</v>
      </c>
      <c r="E367" t="str">
        <f t="shared" si="5"/>
        <v>EncerradaMarço2021363</v>
      </c>
      <c r="F367" t="str">
        <f>IFERROR(VLOOKUP(E367,'Base Propostas'!B:C,2,FALSE),"")</f>
        <v/>
      </c>
    </row>
    <row r="368" spans="4:6" x14ac:dyDescent="0.2">
      <c r="D368">
        <v>364</v>
      </c>
      <c r="E368" t="str">
        <f t="shared" si="5"/>
        <v>EncerradaMarço2021364</v>
      </c>
      <c r="F368" t="str">
        <f>IFERROR(VLOOKUP(E368,'Base Propostas'!B:C,2,FALSE),"")</f>
        <v/>
      </c>
    </row>
    <row r="369" spans="4:6" x14ac:dyDescent="0.2">
      <c r="D369">
        <v>365</v>
      </c>
      <c r="E369" t="str">
        <f t="shared" si="5"/>
        <v>EncerradaMarço2021365</v>
      </c>
      <c r="F369" t="str">
        <f>IFERROR(VLOOKUP(E369,'Base Propostas'!B:C,2,FALSE),"")</f>
        <v/>
      </c>
    </row>
    <row r="370" spans="4:6" x14ac:dyDescent="0.2">
      <c r="D370">
        <v>366</v>
      </c>
      <c r="E370" t="str">
        <f t="shared" si="5"/>
        <v>EncerradaMarço2021366</v>
      </c>
      <c r="F370" t="str">
        <f>IFERROR(VLOOKUP(E370,'Base Propostas'!B:C,2,FALSE),"")</f>
        <v/>
      </c>
    </row>
    <row r="371" spans="4:6" x14ac:dyDescent="0.2">
      <c r="D371">
        <v>367</v>
      </c>
      <c r="E371" t="str">
        <f t="shared" si="5"/>
        <v>EncerradaMarço2021367</v>
      </c>
      <c r="F371" t="str">
        <f>IFERROR(VLOOKUP(E371,'Base Propostas'!B:C,2,FALSE),"")</f>
        <v/>
      </c>
    </row>
    <row r="372" spans="4:6" x14ac:dyDescent="0.2">
      <c r="D372">
        <v>368</v>
      </c>
      <c r="E372" t="str">
        <f t="shared" si="5"/>
        <v>EncerradaMarço2021368</v>
      </c>
      <c r="F372" t="str">
        <f>IFERROR(VLOOKUP(E372,'Base Propostas'!B:C,2,FALSE),"")</f>
        <v/>
      </c>
    </row>
    <row r="373" spans="4:6" x14ac:dyDescent="0.2">
      <c r="D373">
        <v>369</v>
      </c>
      <c r="E373" t="str">
        <f t="shared" si="5"/>
        <v>EncerradaMarço2021369</v>
      </c>
      <c r="F373" t="str">
        <f>IFERROR(VLOOKUP(E373,'Base Propostas'!B:C,2,FALSE),"")</f>
        <v/>
      </c>
    </row>
    <row r="374" spans="4:6" x14ac:dyDescent="0.2">
      <c r="D374">
        <v>370</v>
      </c>
      <c r="E374" t="str">
        <f t="shared" si="5"/>
        <v>EncerradaMarço2021370</v>
      </c>
      <c r="F374" t="str">
        <f>IFERROR(VLOOKUP(E374,'Base Propostas'!B:C,2,FALSE),"")</f>
        <v/>
      </c>
    </row>
    <row r="375" spans="4:6" x14ac:dyDescent="0.2">
      <c r="D375">
        <v>371</v>
      </c>
      <c r="E375" t="str">
        <f t="shared" si="5"/>
        <v>EncerradaMarço2021371</v>
      </c>
      <c r="F375" t="str">
        <f>IFERROR(VLOOKUP(E375,'Base Propostas'!B:C,2,FALSE),"")</f>
        <v/>
      </c>
    </row>
    <row r="376" spans="4:6" x14ac:dyDescent="0.2">
      <c r="D376">
        <v>372</v>
      </c>
      <c r="E376" t="str">
        <f t="shared" si="5"/>
        <v>EncerradaMarço2021372</v>
      </c>
      <c r="F376" t="str">
        <f>IFERROR(VLOOKUP(E376,'Base Propostas'!B:C,2,FALSE),"")</f>
        <v/>
      </c>
    </row>
    <row r="377" spans="4:6" x14ac:dyDescent="0.2">
      <c r="D377">
        <v>373</v>
      </c>
      <c r="E377" t="str">
        <f t="shared" si="5"/>
        <v>EncerradaMarço2021373</v>
      </c>
      <c r="F377" t="str">
        <f>IFERROR(VLOOKUP(E377,'Base Propostas'!B:C,2,FALSE),"")</f>
        <v/>
      </c>
    </row>
    <row r="378" spans="4:6" x14ac:dyDescent="0.2">
      <c r="D378">
        <v>374</v>
      </c>
      <c r="E378" t="str">
        <f t="shared" si="5"/>
        <v>EncerradaMarço2021374</v>
      </c>
      <c r="F378" t="str">
        <f>IFERROR(VLOOKUP(E378,'Base Propostas'!B:C,2,FALSE),"")</f>
        <v/>
      </c>
    </row>
    <row r="379" spans="4:6" x14ac:dyDescent="0.2">
      <c r="D379">
        <v>375</v>
      </c>
      <c r="E379" t="str">
        <f t="shared" si="5"/>
        <v>EncerradaMarço2021375</v>
      </c>
      <c r="F379" t="str">
        <f>IFERROR(VLOOKUP(E379,'Base Propostas'!B:C,2,FALSE),"")</f>
        <v/>
      </c>
    </row>
    <row r="380" spans="4:6" x14ac:dyDescent="0.2">
      <c r="D380">
        <v>376</v>
      </c>
      <c r="E380" t="str">
        <f t="shared" si="5"/>
        <v>EncerradaMarço2021376</v>
      </c>
      <c r="F380" t="str">
        <f>IFERROR(VLOOKUP(E380,'Base Propostas'!B:C,2,FALSE),"")</f>
        <v/>
      </c>
    </row>
    <row r="381" spans="4:6" x14ac:dyDescent="0.2">
      <c r="D381">
        <v>377</v>
      </c>
      <c r="E381" t="str">
        <f t="shared" si="5"/>
        <v>EncerradaMarço2021377</v>
      </c>
      <c r="F381" t="str">
        <f>IFERROR(VLOOKUP(E381,'Base Propostas'!B:C,2,FALSE),"")</f>
        <v/>
      </c>
    </row>
    <row r="382" spans="4:6" x14ac:dyDescent="0.2">
      <c r="D382">
        <v>378</v>
      </c>
      <c r="E382" t="str">
        <f t="shared" si="5"/>
        <v>EncerradaMarço2021378</v>
      </c>
      <c r="F382" t="str">
        <f>IFERROR(VLOOKUP(E382,'Base Propostas'!B:C,2,FALSE),"")</f>
        <v/>
      </c>
    </row>
    <row r="383" spans="4:6" x14ac:dyDescent="0.2">
      <c r="D383">
        <v>379</v>
      </c>
      <c r="E383" t="str">
        <f t="shared" si="5"/>
        <v>EncerradaMarço2021379</v>
      </c>
      <c r="F383" t="str">
        <f>IFERROR(VLOOKUP(E383,'Base Propostas'!B:C,2,FALSE),"")</f>
        <v/>
      </c>
    </row>
    <row r="384" spans="4:6" x14ac:dyDescent="0.2">
      <c r="D384">
        <v>380</v>
      </c>
      <c r="E384" t="str">
        <f t="shared" si="5"/>
        <v>EncerradaMarço2021380</v>
      </c>
      <c r="F384" t="str">
        <f>IFERROR(VLOOKUP(E384,'Base Propostas'!B:C,2,FALSE),"")</f>
        <v/>
      </c>
    </row>
    <row r="385" spans="4:6" x14ac:dyDescent="0.2">
      <c r="D385">
        <v>381</v>
      </c>
      <c r="E385" t="str">
        <f t="shared" si="5"/>
        <v>EncerradaMarço2021381</v>
      </c>
      <c r="F385" t="str">
        <f>IFERROR(VLOOKUP(E385,'Base Propostas'!B:C,2,FALSE),"")</f>
        <v/>
      </c>
    </row>
    <row r="386" spans="4:6" x14ac:dyDescent="0.2">
      <c r="D386">
        <v>382</v>
      </c>
      <c r="E386" t="str">
        <f t="shared" si="5"/>
        <v>EncerradaMarço2021382</v>
      </c>
      <c r="F386" t="str">
        <f>IFERROR(VLOOKUP(E386,'Base Propostas'!B:C,2,FALSE),"")</f>
        <v/>
      </c>
    </row>
    <row r="387" spans="4:6" x14ac:dyDescent="0.2">
      <c r="D387">
        <v>383</v>
      </c>
      <c r="E387" t="str">
        <f t="shared" si="5"/>
        <v>EncerradaMarço2021383</v>
      </c>
      <c r="F387" t="str">
        <f>IFERROR(VLOOKUP(E387,'Base Propostas'!B:C,2,FALSE),"")</f>
        <v/>
      </c>
    </row>
    <row r="388" spans="4:6" x14ac:dyDescent="0.2">
      <c r="D388">
        <v>384</v>
      </c>
      <c r="E388" t="str">
        <f t="shared" si="5"/>
        <v>EncerradaMarço2021384</v>
      </c>
      <c r="F388" t="str">
        <f>IFERROR(VLOOKUP(E388,'Base Propostas'!B:C,2,FALSE),"")</f>
        <v/>
      </c>
    </row>
    <row r="389" spans="4:6" x14ac:dyDescent="0.2">
      <c r="D389">
        <v>385</v>
      </c>
      <c r="E389" t="str">
        <f t="shared" ref="E389:E452" si="6">$D$2&amp;D389</f>
        <v>EncerradaMarço2021385</v>
      </c>
      <c r="F389" t="str">
        <f>IFERROR(VLOOKUP(E389,'Base Propostas'!B:C,2,FALSE),"")</f>
        <v/>
      </c>
    </row>
    <row r="390" spans="4:6" x14ac:dyDescent="0.2">
      <c r="D390">
        <v>386</v>
      </c>
      <c r="E390" t="str">
        <f t="shared" si="6"/>
        <v>EncerradaMarço2021386</v>
      </c>
      <c r="F390" t="str">
        <f>IFERROR(VLOOKUP(E390,'Base Propostas'!B:C,2,FALSE),"")</f>
        <v/>
      </c>
    </row>
    <row r="391" spans="4:6" x14ac:dyDescent="0.2">
      <c r="D391">
        <v>387</v>
      </c>
      <c r="E391" t="str">
        <f t="shared" si="6"/>
        <v>EncerradaMarço2021387</v>
      </c>
      <c r="F391" t="str">
        <f>IFERROR(VLOOKUP(E391,'Base Propostas'!B:C,2,FALSE),"")</f>
        <v/>
      </c>
    </row>
    <row r="392" spans="4:6" x14ac:dyDescent="0.2">
      <c r="D392">
        <v>388</v>
      </c>
      <c r="E392" t="str">
        <f t="shared" si="6"/>
        <v>EncerradaMarço2021388</v>
      </c>
      <c r="F392" t="str">
        <f>IFERROR(VLOOKUP(E392,'Base Propostas'!B:C,2,FALSE),"")</f>
        <v/>
      </c>
    </row>
    <row r="393" spans="4:6" x14ac:dyDescent="0.2">
      <c r="D393">
        <v>389</v>
      </c>
      <c r="E393" t="str">
        <f t="shared" si="6"/>
        <v>EncerradaMarço2021389</v>
      </c>
      <c r="F393" t="str">
        <f>IFERROR(VLOOKUP(E393,'Base Propostas'!B:C,2,FALSE),"")</f>
        <v/>
      </c>
    </row>
    <row r="394" spans="4:6" x14ac:dyDescent="0.2">
      <c r="D394">
        <v>390</v>
      </c>
      <c r="E394" t="str">
        <f t="shared" si="6"/>
        <v>EncerradaMarço2021390</v>
      </c>
      <c r="F394" t="str">
        <f>IFERROR(VLOOKUP(E394,'Base Propostas'!B:C,2,FALSE),"")</f>
        <v/>
      </c>
    </row>
    <row r="395" spans="4:6" x14ac:dyDescent="0.2">
      <c r="D395">
        <v>391</v>
      </c>
      <c r="E395" t="str">
        <f t="shared" si="6"/>
        <v>EncerradaMarço2021391</v>
      </c>
      <c r="F395" t="str">
        <f>IFERROR(VLOOKUP(E395,'Base Propostas'!B:C,2,FALSE),"")</f>
        <v/>
      </c>
    </row>
    <row r="396" spans="4:6" x14ac:dyDescent="0.2">
      <c r="D396">
        <v>392</v>
      </c>
      <c r="E396" t="str">
        <f t="shared" si="6"/>
        <v>EncerradaMarço2021392</v>
      </c>
      <c r="F396" t="str">
        <f>IFERROR(VLOOKUP(E396,'Base Propostas'!B:C,2,FALSE),"")</f>
        <v/>
      </c>
    </row>
    <row r="397" spans="4:6" x14ac:dyDescent="0.2">
      <c r="D397">
        <v>393</v>
      </c>
      <c r="E397" t="str">
        <f t="shared" si="6"/>
        <v>EncerradaMarço2021393</v>
      </c>
      <c r="F397" t="str">
        <f>IFERROR(VLOOKUP(E397,'Base Propostas'!B:C,2,FALSE),"")</f>
        <v/>
      </c>
    </row>
    <row r="398" spans="4:6" x14ac:dyDescent="0.2">
      <c r="D398">
        <v>394</v>
      </c>
      <c r="E398" t="str">
        <f t="shared" si="6"/>
        <v>EncerradaMarço2021394</v>
      </c>
      <c r="F398" t="str">
        <f>IFERROR(VLOOKUP(E398,'Base Propostas'!B:C,2,FALSE),"")</f>
        <v/>
      </c>
    </row>
    <row r="399" spans="4:6" x14ac:dyDescent="0.2">
      <c r="D399">
        <v>395</v>
      </c>
      <c r="E399" t="str">
        <f t="shared" si="6"/>
        <v>EncerradaMarço2021395</v>
      </c>
      <c r="F399" t="str">
        <f>IFERROR(VLOOKUP(E399,'Base Propostas'!B:C,2,FALSE),"")</f>
        <v/>
      </c>
    </row>
    <row r="400" spans="4:6" x14ac:dyDescent="0.2">
      <c r="D400">
        <v>396</v>
      </c>
      <c r="E400" t="str">
        <f t="shared" si="6"/>
        <v>EncerradaMarço2021396</v>
      </c>
      <c r="F400" t="str">
        <f>IFERROR(VLOOKUP(E400,'Base Propostas'!B:C,2,FALSE),"")</f>
        <v/>
      </c>
    </row>
    <row r="401" spans="4:6" x14ac:dyDescent="0.2">
      <c r="D401">
        <v>397</v>
      </c>
      <c r="E401" t="str">
        <f t="shared" si="6"/>
        <v>EncerradaMarço2021397</v>
      </c>
      <c r="F401" t="str">
        <f>IFERROR(VLOOKUP(E401,'Base Propostas'!B:C,2,FALSE),"")</f>
        <v/>
      </c>
    </row>
    <row r="402" spans="4:6" x14ac:dyDescent="0.2">
      <c r="D402">
        <v>398</v>
      </c>
      <c r="E402" t="str">
        <f t="shared" si="6"/>
        <v>EncerradaMarço2021398</v>
      </c>
      <c r="F402" t="str">
        <f>IFERROR(VLOOKUP(E402,'Base Propostas'!B:C,2,FALSE),"")</f>
        <v/>
      </c>
    </row>
    <row r="403" spans="4:6" x14ac:dyDescent="0.2">
      <c r="D403">
        <v>399</v>
      </c>
      <c r="E403" t="str">
        <f t="shared" si="6"/>
        <v>EncerradaMarço2021399</v>
      </c>
      <c r="F403" t="str">
        <f>IFERROR(VLOOKUP(E403,'Base Propostas'!B:C,2,FALSE),"")</f>
        <v/>
      </c>
    </row>
    <row r="404" spans="4:6" x14ac:dyDescent="0.2">
      <c r="D404">
        <v>400</v>
      </c>
      <c r="E404" t="str">
        <f t="shared" si="6"/>
        <v>EncerradaMarço2021400</v>
      </c>
      <c r="F404" t="str">
        <f>IFERROR(VLOOKUP(E404,'Base Propostas'!B:C,2,FALSE),"")</f>
        <v/>
      </c>
    </row>
    <row r="405" spans="4:6" x14ac:dyDescent="0.2">
      <c r="D405">
        <v>401</v>
      </c>
      <c r="E405" t="str">
        <f t="shared" si="6"/>
        <v>EncerradaMarço2021401</v>
      </c>
      <c r="F405" t="str">
        <f>IFERROR(VLOOKUP(E405,'Base Propostas'!B:C,2,FALSE),"")</f>
        <v/>
      </c>
    </row>
    <row r="406" spans="4:6" x14ac:dyDescent="0.2">
      <c r="D406">
        <v>402</v>
      </c>
      <c r="E406" t="str">
        <f t="shared" si="6"/>
        <v>EncerradaMarço2021402</v>
      </c>
      <c r="F406" t="str">
        <f>IFERROR(VLOOKUP(E406,'Base Propostas'!B:C,2,FALSE),"")</f>
        <v/>
      </c>
    </row>
    <row r="407" spans="4:6" x14ac:dyDescent="0.2">
      <c r="D407">
        <v>403</v>
      </c>
      <c r="E407" t="str">
        <f t="shared" si="6"/>
        <v>EncerradaMarço2021403</v>
      </c>
      <c r="F407" t="str">
        <f>IFERROR(VLOOKUP(E407,'Base Propostas'!B:C,2,FALSE),"")</f>
        <v/>
      </c>
    </row>
    <row r="408" spans="4:6" x14ac:dyDescent="0.2">
      <c r="D408">
        <v>404</v>
      </c>
      <c r="E408" t="str">
        <f t="shared" si="6"/>
        <v>EncerradaMarço2021404</v>
      </c>
      <c r="F408" t="str">
        <f>IFERROR(VLOOKUP(E408,'Base Propostas'!B:C,2,FALSE),"")</f>
        <v/>
      </c>
    </row>
    <row r="409" spans="4:6" x14ac:dyDescent="0.2">
      <c r="D409">
        <v>405</v>
      </c>
      <c r="E409" t="str">
        <f t="shared" si="6"/>
        <v>EncerradaMarço2021405</v>
      </c>
      <c r="F409" t="str">
        <f>IFERROR(VLOOKUP(E409,'Base Propostas'!B:C,2,FALSE),"")</f>
        <v/>
      </c>
    </row>
    <row r="410" spans="4:6" x14ac:dyDescent="0.2">
      <c r="D410">
        <v>406</v>
      </c>
      <c r="E410" t="str">
        <f t="shared" si="6"/>
        <v>EncerradaMarço2021406</v>
      </c>
      <c r="F410" t="str">
        <f>IFERROR(VLOOKUP(E410,'Base Propostas'!B:C,2,FALSE),"")</f>
        <v/>
      </c>
    </row>
    <row r="411" spans="4:6" x14ac:dyDescent="0.2">
      <c r="D411">
        <v>407</v>
      </c>
      <c r="E411" t="str">
        <f t="shared" si="6"/>
        <v>EncerradaMarço2021407</v>
      </c>
      <c r="F411" t="str">
        <f>IFERROR(VLOOKUP(E411,'Base Propostas'!B:C,2,FALSE),"")</f>
        <v/>
      </c>
    </row>
    <row r="412" spans="4:6" x14ac:dyDescent="0.2">
      <c r="D412">
        <v>408</v>
      </c>
      <c r="E412" t="str">
        <f t="shared" si="6"/>
        <v>EncerradaMarço2021408</v>
      </c>
      <c r="F412" t="str">
        <f>IFERROR(VLOOKUP(E412,'Base Propostas'!B:C,2,FALSE),"")</f>
        <v/>
      </c>
    </row>
    <row r="413" spans="4:6" x14ac:dyDescent="0.2">
      <c r="D413">
        <v>409</v>
      </c>
      <c r="E413" t="str">
        <f t="shared" si="6"/>
        <v>EncerradaMarço2021409</v>
      </c>
      <c r="F413" t="str">
        <f>IFERROR(VLOOKUP(E413,'Base Propostas'!B:C,2,FALSE),"")</f>
        <v/>
      </c>
    </row>
    <row r="414" spans="4:6" x14ac:dyDescent="0.2">
      <c r="D414">
        <v>410</v>
      </c>
      <c r="E414" t="str">
        <f t="shared" si="6"/>
        <v>EncerradaMarço2021410</v>
      </c>
      <c r="F414" t="str">
        <f>IFERROR(VLOOKUP(E414,'Base Propostas'!B:C,2,FALSE),"")</f>
        <v/>
      </c>
    </row>
    <row r="415" spans="4:6" x14ac:dyDescent="0.2">
      <c r="D415">
        <v>411</v>
      </c>
      <c r="E415" t="str">
        <f t="shared" si="6"/>
        <v>EncerradaMarço2021411</v>
      </c>
      <c r="F415" t="str">
        <f>IFERROR(VLOOKUP(E415,'Base Propostas'!B:C,2,FALSE),"")</f>
        <v/>
      </c>
    </row>
    <row r="416" spans="4:6" x14ac:dyDescent="0.2">
      <c r="D416">
        <v>412</v>
      </c>
      <c r="E416" t="str">
        <f t="shared" si="6"/>
        <v>EncerradaMarço2021412</v>
      </c>
      <c r="F416" t="str">
        <f>IFERROR(VLOOKUP(E416,'Base Propostas'!B:C,2,FALSE),"")</f>
        <v/>
      </c>
    </row>
    <row r="417" spans="4:6" x14ac:dyDescent="0.2">
      <c r="D417">
        <v>413</v>
      </c>
      <c r="E417" t="str">
        <f t="shared" si="6"/>
        <v>EncerradaMarço2021413</v>
      </c>
      <c r="F417" t="str">
        <f>IFERROR(VLOOKUP(E417,'Base Propostas'!B:C,2,FALSE),"")</f>
        <v/>
      </c>
    </row>
    <row r="418" spans="4:6" x14ac:dyDescent="0.2">
      <c r="D418">
        <v>414</v>
      </c>
      <c r="E418" t="str">
        <f t="shared" si="6"/>
        <v>EncerradaMarço2021414</v>
      </c>
      <c r="F418" t="str">
        <f>IFERROR(VLOOKUP(E418,'Base Propostas'!B:C,2,FALSE),"")</f>
        <v/>
      </c>
    </row>
    <row r="419" spans="4:6" x14ac:dyDescent="0.2">
      <c r="D419">
        <v>415</v>
      </c>
      <c r="E419" t="str">
        <f t="shared" si="6"/>
        <v>EncerradaMarço2021415</v>
      </c>
      <c r="F419" t="str">
        <f>IFERROR(VLOOKUP(E419,'Base Propostas'!B:C,2,FALSE),"")</f>
        <v/>
      </c>
    </row>
    <row r="420" spans="4:6" x14ac:dyDescent="0.2">
      <c r="D420">
        <v>416</v>
      </c>
      <c r="E420" t="str">
        <f t="shared" si="6"/>
        <v>EncerradaMarço2021416</v>
      </c>
      <c r="F420" t="str">
        <f>IFERROR(VLOOKUP(E420,'Base Propostas'!B:C,2,FALSE),"")</f>
        <v/>
      </c>
    </row>
    <row r="421" spans="4:6" x14ac:dyDescent="0.2">
      <c r="D421">
        <v>417</v>
      </c>
      <c r="E421" t="str">
        <f t="shared" si="6"/>
        <v>EncerradaMarço2021417</v>
      </c>
      <c r="F421" t="str">
        <f>IFERROR(VLOOKUP(E421,'Base Propostas'!B:C,2,FALSE),"")</f>
        <v/>
      </c>
    </row>
    <row r="422" spans="4:6" x14ac:dyDescent="0.2">
      <c r="D422">
        <v>418</v>
      </c>
      <c r="E422" t="str">
        <f t="shared" si="6"/>
        <v>EncerradaMarço2021418</v>
      </c>
      <c r="F422" t="str">
        <f>IFERROR(VLOOKUP(E422,'Base Propostas'!B:C,2,FALSE),"")</f>
        <v/>
      </c>
    </row>
    <row r="423" spans="4:6" x14ac:dyDescent="0.2">
      <c r="D423">
        <v>419</v>
      </c>
      <c r="E423" t="str">
        <f t="shared" si="6"/>
        <v>EncerradaMarço2021419</v>
      </c>
      <c r="F423" t="str">
        <f>IFERROR(VLOOKUP(E423,'Base Propostas'!B:C,2,FALSE),"")</f>
        <v/>
      </c>
    </row>
    <row r="424" spans="4:6" x14ac:dyDescent="0.2">
      <c r="D424">
        <v>420</v>
      </c>
      <c r="E424" t="str">
        <f t="shared" si="6"/>
        <v>EncerradaMarço2021420</v>
      </c>
      <c r="F424" t="str">
        <f>IFERROR(VLOOKUP(E424,'Base Propostas'!B:C,2,FALSE),"")</f>
        <v/>
      </c>
    </row>
    <row r="425" spans="4:6" x14ac:dyDescent="0.2">
      <c r="D425">
        <v>421</v>
      </c>
      <c r="E425" t="str">
        <f t="shared" si="6"/>
        <v>EncerradaMarço2021421</v>
      </c>
      <c r="F425" t="str">
        <f>IFERROR(VLOOKUP(E425,'Base Propostas'!B:C,2,FALSE),"")</f>
        <v/>
      </c>
    </row>
    <row r="426" spans="4:6" x14ac:dyDescent="0.2">
      <c r="D426">
        <v>422</v>
      </c>
      <c r="E426" t="str">
        <f t="shared" si="6"/>
        <v>EncerradaMarço2021422</v>
      </c>
      <c r="F426" t="str">
        <f>IFERROR(VLOOKUP(E426,'Base Propostas'!B:C,2,FALSE),"")</f>
        <v/>
      </c>
    </row>
    <row r="427" spans="4:6" x14ac:dyDescent="0.2">
      <c r="D427">
        <v>423</v>
      </c>
      <c r="E427" t="str">
        <f t="shared" si="6"/>
        <v>EncerradaMarço2021423</v>
      </c>
      <c r="F427" t="str">
        <f>IFERROR(VLOOKUP(E427,'Base Propostas'!B:C,2,FALSE),"")</f>
        <v/>
      </c>
    </row>
    <row r="428" spans="4:6" x14ac:dyDescent="0.2">
      <c r="D428">
        <v>424</v>
      </c>
      <c r="E428" t="str">
        <f t="shared" si="6"/>
        <v>EncerradaMarço2021424</v>
      </c>
      <c r="F428" t="str">
        <f>IFERROR(VLOOKUP(E428,'Base Propostas'!B:C,2,FALSE),"")</f>
        <v/>
      </c>
    </row>
    <row r="429" spans="4:6" x14ac:dyDescent="0.2">
      <c r="D429">
        <v>425</v>
      </c>
      <c r="E429" t="str">
        <f t="shared" si="6"/>
        <v>EncerradaMarço2021425</v>
      </c>
      <c r="F429" t="str">
        <f>IFERROR(VLOOKUP(E429,'Base Propostas'!B:C,2,FALSE),"")</f>
        <v/>
      </c>
    </row>
    <row r="430" spans="4:6" x14ac:dyDescent="0.2">
      <c r="D430">
        <v>426</v>
      </c>
      <c r="E430" t="str">
        <f t="shared" si="6"/>
        <v>EncerradaMarço2021426</v>
      </c>
      <c r="F430" t="str">
        <f>IFERROR(VLOOKUP(E430,'Base Propostas'!B:C,2,FALSE),"")</f>
        <v/>
      </c>
    </row>
    <row r="431" spans="4:6" x14ac:dyDescent="0.2">
      <c r="D431">
        <v>427</v>
      </c>
      <c r="E431" t="str">
        <f t="shared" si="6"/>
        <v>EncerradaMarço2021427</v>
      </c>
      <c r="F431" t="str">
        <f>IFERROR(VLOOKUP(E431,'Base Propostas'!B:C,2,FALSE),"")</f>
        <v/>
      </c>
    </row>
    <row r="432" spans="4:6" x14ac:dyDescent="0.2">
      <c r="D432">
        <v>428</v>
      </c>
      <c r="E432" t="str">
        <f t="shared" si="6"/>
        <v>EncerradaMarço2021428</v>
      </c>
      <c r="F432" t="str">
        <f>IFERROR(VLOOKUP(E432,'Base Propostas'!B:C,2,FALSE),"")</f>
        <v/>
      </c>
    </row>
    <row r="433" spans="4:6" x14ac:dyDescent="0.2">
      <c r="D433">
        <v>429</v>
      </c>
      <c r="E433" t="str">
        <f t="shared" si="6"/>
        <v>EncerradaMarço2021429</v>
      </c>
      <c r="F433" t="str">
        <f>IFERROR(VLOOKUP(E433,'Base Propostas'!B:C,2,FALSE),"")</f>
        <v/>
      </c>
    </row>
    <row r="434" spans="4:6" x14ac:dyDescent="0.2">
      <c r="D434">
        <v>430</v>
      </c>
      <c r="E434" t="str">
        <f t="shared" si="6"/>
        <v>EncerradaMarço2021430</v>
      </c>
      <c r="F434" t="str">
        <f>IFERROR(VLOOKUP(E434,'Base Propostas'!B:C,2,FALSE),"")</f>
        <v/>
      </c>
    </row>
    <row r="435" spans="4:6" x14ac:dyDescent="0.2">
      <c r="D435">
        <v>431</v>
      </c>
      <c r="E435" t="str">
        <f t="shared" si="6"/>
        <v>EncerradaMarço2021431</v>
      </c>
      <c r="F435" t="str">
        <f>IFERROR(VLOOKUP(E435,'Base Propostas'!B:C,2,FALSE),"")</f>
        <v/>
      </c>
    </row>
    <row r="436" spans="4:6" x14ac:dyDescent="0.2">
      <c r="D436">
        <v>432</v>
      </c>
      <c r="E436" t="str">
        <f t="shared" si="6"/>
        <v>EncerradaMarço2021432</v>
      </c>
      <c r="F436" t="str">
        <f>IFERROR(VLOOKUP(E436,'Base Propostas'!B:C,2,FALSE),"")</f>
        <v/>
      </c>
    </row>
    <row r="437" spans="4:6" x14ac:dyDescent="0.2">
      <c r="D437">
        <v>433</v>
      </c>
      <c r="E437" t="str">
        <f t="shared" si="6"/>
        <v>EncerradaMarço2021433</v>
      </c>
      <c r="F437" t="str">
        <f>IFERROR(VLOOKUP(E437,'Base Propostas'!B:C,2,FALSE),"")</f>
        <v/>
      </c>
    </row>
    <row r="438" spans="4:6" x14ac:dyDescent="0.2">
      <c r="D438">
        <v>434</v>
      </c>
      <c r="E438" t="str">
        <f t="shared" si="6"/>
        <v>EncerradaMarço2021434</v>
      </c>
      <c r="F438" t="str">
        <f>IFERROR(VLOOKUP(E438,'Base Propostas'!B:C,2,FALSE),"")</f>
        <v/>
      </c>
    </row>
    <row r="439" spans="4:6" x14ac:dyDescent="0.2">
      <c r="D439">
        <v>435</v>
      </c>
      <c r="E439" t="str">
        <f t="shared" si="6"/>
        <v>EncerradaMarço2021435</v>
      </c>
      <c r="F439" t="str">
        <f>IFERROR(VLOOKUP(E439,'Base Propostas'!B:C,2,FALSE),"")</f>
        <v/>
      </c>
    </row>
    <row r="440" spans="4:6" x14ac:dyDescent="0.2">
      <c r="D440">
        <v>436</v>
      </c>
      <c r="E440" t="str">
        <f t="shared" si="6"/>
        <v>EncerradaMarço2021436</v>
      </c>
      <c r="F440" t="str">
        <f>IFERROR(VLOOKUP(E440,'Base Propostas'!B:C,2,FALSE),"")</f>
        <v/>
      </c>
    </row>
    <row r="441" spans="4:6" x14ac:dyDescent="0.2">
      <c r="D441">
        <v>437</v>
      </c>
      <c r="E441" t="str">
        <f t="shared" si="6"/>
        <v>EncerradaMarço2021437</v>
      </c>
      <c r="F441" t="str">
        <f>IFERROR(VLOOKUP(E441,'Base Propostas'!B:C,2,FALSE),"")</f>
        <v/>
      </c>
    </row>
    <row r="442" spans="4:6" x14ac:dyDescent="0.2">
      <c r="D442">
        <v>438</v>
      </c>
      <c r="E442" t="str">
        <f t="shared" si="6"/>
        <v>EncerradaMarço2021438</v>
      </c>
      <c r="F442" t="str">
        <f>IFERROR(VLOOKUP(E442,'Base Propostas'!B:C,2,FALSE),"")</f>
        <v/>
      </c>
    </row>
    <row r="443" spans="4:6" x14ac:dyDescent="0.2">
      <c r="D443">
        <v>439</v>
      </c>
      <c r="E443" t="str">
        <f t="shared" si="6"/>
        <v>EncerradaMarço2021439</v>
      </c>
      <c r="F443" t="str">
        <f>IFERROR(VLOOKUP(E443,'Base Propostas'!B:C,2,FALSE),"")</f>
        <v/>
      </c>
    </row>
    <row r="444" spans="4:6" x14ac:dyDescent="0.2">
      <c r="D444">
        <v>440</v>
      </c>
      <c r="E444" t="str">
        <f t="shared" si="6"/>
        <v>EncerradaMarço2021440</v>
      </c>
      <c r="F444" t="str">
        <f>IFERROR(VLOOKUP(E444,'Base Propostas'!B:C,2,FALSE),"")</f>
        <v/>
      </c>
    </row>
    <row r="445" spans="4:6" x14ac:dyDescent="0.2">
      <c r="D445">
        <v>441</v>
      </c>
      <c r="E445" t="str">
        <f t="shared" si="6"/>
        <v>EncerradaMarço2021441</v>
      </c>
      <c r="F445" t="str">
        <f>IFERROR(VLOOKUP(E445,'Base Propostas'!B:C,2,FALSE),"")</f>
        <v/>
      </c>
    </row>
    <row r="446" spans="4:6" x14ac:dyDescent="0.2">
      <c r="D446">
        <v>442</v>
      </c>
      <c r="E446" t="str">
        <f t="shared" si="6"/>
        <v>EncerradaMarço2021442</v>
      </c>
      <c r="F446" t="str">
        <f>IFERROR(VLOOKUP(E446,'Base Propostas'!B:C,2,FALSE),"")</f>
        <v/>
      </c>
    </row>
    <row r="447" spans="4:6" x14ac:dyDescent="0.2">
      <c r="D447">
        <v>443</v>
      </c>
      <c r="E447" t="str">
        <f t="shared" si="6"/>
        <v>EncerradaMarço2021443</v>
      </c>
      <c r="F447" t="str">
        <f>IFERROR(VLOOKUP(E447,'Base Propostas'!B:C,2,FALSE),"")</f>
        <v/>
      </c>
    </row>
    <row r="448" spans="4:6" x14ac:dyDescent="0.2">
      <c r="D448">
        <v>444</v>
      </c>
      <c r="E448" t="str">
        <f t="shared" si="6"/>
        <v>EncerradaMarço2021444</v>
      </c>
      <c r="F448" t="str">
        <f>IFERROR(VLOOKUP(E448,'Base Propostas'!B:C,2,FALSE),"")</f>
        <v/>
      </c>
    </row>
    <row r="449" spans="4:6" x14ac:dyDescent="0.2">
      <c r="D449">
        <v>445</v>
      </c>
      <c r="E449" t="str">
        <f t="shared" si="6"/>
        <v>EncerradaMarço2021445</v>
      </c>
      <c r="F449" t="str">
        <f>IFERROR(VLOOKUP(E449,'Base Propostas'!B:C,2,FALSE),"")</f>
        <v/>
      </c>
    </row>
    <row r="450" spans="4:6" x14ac:dyDescent="0.2">
      <c r="D450">
        <v>446</v>
      </c>
      <c r="E450" t="str">
        <f t="shared" si="6"/>
        <v>EncerradaMarço2021446</v>
      </c>
      <c r="F450" t="str">
        <f>IFERROR(VLOOKUP(E450,'Base Propostas'!B:C,2,FALSE),"")</f>
        <v/>
      </c>
    </row>
    <row r="451" spans="4:6" x14ac:dyDescent="0.2">
      <c r="D451">
        <v>447</v>
      </c>
      <c r="E451" t="str">
        <f t="shared" si="6"/>
        <v>EncerradaMarço2021447</v>
      </c>
      <c r="F451" t="str">
        <f>IFERROR(VLOOKUP(E451,'Base Propostas'!B:C,2,FALSE),"")</f>
        <v/>
      </c>
    </row>
    <row r="452" spans="4:6" x14ac:dyDescent="0.2">
      <c r="D452">
        <v>448</v>
      </c>
      <c r="E452" t="str">
        <f t="shared" si="6"/>
        <v>EncerradaMarço2021448</v>
      </c>
      <c r="F452" t="str">
        <f>IFERROR(VLOOKUP(E452,'Base Propostas'!B:C,2,FALSE),"")</f>
        <v/>
      </c>
    </row>
    <row r="453" spans="4:6" x14ac:dyDescent="0.2">
      <c r="D453">
        <v>449</v>
      </c>
      <c r="E453" t="str">
        <f t="shared" ref="E453:E516" si="7">$D$2&amp;D453</f>
        <v>EncerradaMarço2021449</v>
      </c>
      <c r="F453" t="str">
        <f>IFERROR(VLOOKUP(E453,'Base Propostas'!B:C,2,FALSE),"")</f>
        <v/>
      </c>
    </row>
    <row r="454" spans="4:6" x14ac:dyDescent="0.2">
      <c r="D454">
        <v>450</v>
      </c>
      <c r="E454" t="str">
        <f t="shared" si="7"/>
        <v>EncerradaMarço2021450</v>
      </c>
      <c r="F454" t="str">
        <f>IFERROR(VLOOKUP(E454,'Base Propostas'!B:C,2,FALSE),"")</f>
        <v/>
      </c>
    </row>
    <row r="455" spans="4:6" x14ac:dyDescent="0.2">
      <c r="D455">
        <v>451</v>
      </c>
      <c r="E455" t="str">
        <f t="shared" si="7"/>
        <v>EncerradaMarço2021451</v>
      </c>
      <c r="F455" t="str">
        <f>IFERROR(VLOOKUP(E455,'Base Propostas'!B:C,2,FALSE),"")</f>
        <v/>
      </c>
    </row>
    <row r="456" spans="4:6" x14ac:dyDescent="0.2">
      <c r="D456">
        <v>452</v>
      </c>
      <c r="E456" t="str">
        <f t="shared" si="7"/>
        <v>EncerradaMarço2021452</v>
      </c>
      <c r="F456" t="str">
        <f>IFERROR(VLOOKUP(E456,'Base Propostas'!B:C,2,FALSE),"")</f>
        <v/>
      </c>
    </row>
    <row r="457" spans="4:6" x14ac:dyDescent="0.2">
      <c r="D457">
        <v>453</v>
      </c>
      <c r="E457" t="str">
        <f t="shared" si="7"/>
        <v>EncerradaMarço2021453</v>
      </c>
      <c r="F457" t="str">
        <f>IFERROR(VLOOKUP(E457,'Base Propostas'!B:C,2,FALSE),"")</f>
        <v/>
      </c>
    </row>
    <row r="458" spans="4:6" x14ac:dyDescent="0.2">
      <c r="D458">
        <v>454</v>
      </c>
      <c r="E458" t="str">
        <f t="shared" si="7"/>
        <v>EncerradaMarço2021454</v>
      </c>
      <c r="F458" t="str">
        <f>IFERROR(VLOOKUP(E458,'Base Propostas'!B:C,2,FALSE),"")</f>
        <v/>
      </c>
    </row>
    <row r="459" spans="4:6" x14ac:dyDescent="0.2">
      <c r="D459">
        <v>455</v>
      </c>
      <c r="E459" t="str">
        <f t="shared" si="7"/>
        <v>EncerradaMarço2021455</v>
      </c>
      <c r="F459" t="str">
        <f>IFERROR(VLOOKUP(E459,'Base Propostas'!B:C,2,FALSE),"")</f>
        <v/>
      </c>
    </row>
    <row r="460" spans="4:6" x14ac:dyDescent="0.2">
      <c r="D460">
        <v>456</v>
      </c>
      <c r="E460" t="str">
        <f t="shared" si="7"/>
        <v>EncerradaMarço2021456</v>
      </c>
      <c r="F460" t="str">
        <f>IFERROR(VLOOKUP(E460,'Base Propostas'!B:C,2,FALSE),"")</f>
        <v/>
      </c>
    </row>
    <row r="461" spans="4:6" x14ac:dyDescent="0.2">
      <c r="D461">
        <v>457</v>
      </c>
      <c r="E461" t="str">
        <f t="shared" si="7"/>
        <v>EncerradaMarço2021457</v>
      </c>
      <c r="F461" t="str">
        <f>IFERROR(VLOOKUP(E461,'Base Propostas'!B:C,2,FALSE),"")</f>
        <v/>
      </c>
    </row>
    <row r="462" spans="4:6" x14ac:dyDescent="0.2">
      <c r="D462">
        <v>458</v>
      </c>
      <c r="E462" t="str">
        <f t="shared" si="7"/>
        <v>EncerradaMarço2021458</v>
      </c>
      <c r="F462" t="str">
        <f>IFERROR(VLOOKUP(E462,'Base Propostas'!B:C,2,FALSE),"")</f>
        <v/>
      </c>
    </row>
    <row r="463" spans="4:6" x14ac:dyDescent="0.2">
      <c r="D463">
        <v>459</v>
      </c>
      <c r="E463" t="str">
        <f t="shared" si="7"/>
        <v>EncerradaMarço2021459</v>
      </c>
      <c r="F463" t="str">
        <f>IFERROR(VLOOKUP(E463,'Base Propostas'!B:C,2,FALSE),"")</f>
        <v/>
      </c>
    </row>
    <row r="464" spans="4:6" x14ac:dyDescent="0.2">
      <c r="D464">
        <v>460</v>
      </c>
      <c r="E464" t="str">
        <f t="shared" si="7"/>
        <v>EncerradaMarço2021460</v>
      </c>
      <c r="F464" t="str">
        <f>IFERROR(VLOOKUP(E464,'Base Propostas'!B:C,2,FALSE),"")</f>
        <v/>
      </c>
    </row>
    <row r="465" spans="4:6" x14ac:dyDescent="0.2">
      <c r="D465">
        <v>461</v>
      </c>
      <c r="E465" t="str">
        <f t="shared" si="7"/>
        <v>EncerradaMarço2021461</v>
      </c>
      <c r="F465" t="str">
        <f>IFERROR(VLOOKUP(E465,'Base Propostas'!B:C,2,FALSE),"")</f>
        <v/>
      </c>
    </row>
    <row r="466" spans="4:6" x14ac:dyDescent="0.2">
      <c r="D466">
        <v>462</v>
      </c>
      <c r="E466" t="str">
        <f t="shared" si="7"/>
        <v>EncerradaMarço2021462</v>
      </c>
      <c r="F466" t="str">
        <f>IFERROR(VLOOKUP(E466,'Base Propostas'!B:C,2,FALSE),"")</f>
        <v/>
      </c>
    </row>
    <row r="467" spans="4:6" x14ac:dyDescent="0.2">
      <c r="D467">
        <v>463</v>
      </c>
      <c r="E467" t="str">
        <f t="shared" si="7"/>
        <v>EncerradaMarço2021463</v>
      </c>
      <c r="F467" t="str">
        <f>IFERROR(VLOOKUP(E467,'Base Propostas'!B:C,2,FALSE),"")</f>
        <v/>
      </c>
    </row>
    <row r="468" spans="4:6" x14ac:dyDescent="0.2">
      <c r="D468">
        <v>464</v>
      </c>
      <c r="E468" t="str">
        <f t="shared" si="7"/>
        <v>EncerradaMarço2021464</v>
      </c>
      <c r="F468" t="str">
        <f>IFERROR(VLOOKUP(E468,'Base Propostas'!B:C,2,FALSE),"")</f>
        <v/>
      </c>
    </row>
    <row r="469" spans="4:6" x14ac:dyDescent="0.2">
      <c r="D469">
        <v>465</v>
      </c>
      <c r="E469" t="str">
        <f t="shared" si="7"/>
        <v>EncerradaMarço2021465</v>
      </c>
      <c r="F469" t="str">
        <f>IFERROR(VLOOKUP(E469,'Base Propostas'!B:C,2,FALSE),"")</f>
        <v/>
      </c>
    </row>
    <row r="470" spans="4:6" x14ac:dyDescent="0.2">
      <c r="D470">
        <v>466</v>
      </c>
      <c r="E470" t="str">
        <f t="shared" si="7"/>
        <v>EncerradaMarço2021466</v>
      </c>
      <c r="F470" t="str">
        <f>IFERROR(VLOOKUP(E470,'Base Propostas'!B:C,2,FALSE),"")</f>
        <v/>
      </c>
    </row>
    <row r="471" spans="4:6" x14ac:dyDescent="0.2">
      <c r="D471">
        <v>467</v>
      </c>
      <c r="E471" t="str">
        <f t="shared" si="7"/>
        <v>EncerradaMarço2021467</v>
      </c>
      <c r="F471" t="str">
        <f>IFERROR(VLOOKUP(E471,'Base Propostas'!B:C,2,FALSE),"")</f>
        <v/>
      </c>
    </row>
    <row r="472" spans="4:6" x14ac:dyDescent="0.2">
      <c r="D472">
        <v>468</v>
      </c>
      <c r="E472" t="str">
        <f t="shared" si="7"/>
        <v>EncerradaMarço2021468</v>
      </c>
      <c r="F472" t="str">
        <f>IFERROR(VLOOKUP(E472,'Base Propostas'!B:C,2,FALSE),"")</f>
        <v/>
      </c>
    </row>
    <row r="473" spans="4:6" x14ac:dyDescent="0.2">
      <c r="D473">
        <v>469</v>
      </c>
      <c r="E473" t="str">
        <f t="shared" si="7"/>
        <v>EncerradaMarço2021469</v>
      </c>
      <c r="F473" t="str">
        <f>IFERROR(VLOOKUP(E473,'Base Propostas'!B:C,2,FALSE),"")</f>
        <v/>
      </c>
    </row>
    <row r="474" spans="4:6" x14ac:dyDescent="0.2">
      <c r="D474">
        <v>470</v>
      </c>
      <c r="E474" t="str">
        <f t="shared" si="7"/>
        <v>EncerradaMarço2021470</v>
      </c>
      <c r="F474" t="str">
        <f>IFERROR(VLOOKUP(E474,'Base Propostas'!B:C,2,FALSE),"")</f>
        <v/>
      </c>
    </row>
    <row r="475" spans="4:6" x14ac:dyDescent="0.2">
      <c r="D475">
        <v>471</v>
      </c>
      <c r="E475" t="str">
        <f t="shared" si="7"/>
        <v>EncerradaMarço2021471</v>
      </c>
      <c r="F475" t="str">
        <f>IFERROR(VLOOKUP(E475,'Base Propostas'!B:C,2,FALSE),"")</f>
        <v/>
      </c>
    </row>
    <row r="476" spans="4:6" x14ac:dyDescent="0.2">
      <c r="D476">
        <v>472</v>
      </c>
      <c r="E476" t="str">
        <f t="shared" si="7"/>
        <v>EncerradaMarço2021472</v>
      </c>
      <c r="F476" t="str">
        <f>IFERROR(VLOOKUP(E476,'Base Propostas'!B:C,2,FALSE),"")</f>
        <v/>
      </c>
    </row>
    <row r="477" spans="4:6" x14ac:dyDescent="0.2">
      <c r="D477">
        <v>473</v>
      </c>
      <c r="E477" t="str">
        <f t="shared" si="7"/>
        <v>EncerradaMarço2021473</v>
      </c>
      <c r="F477" t="str">
        <f>IFERROR(VLOOKUP(E477,'Base Propostas'!B:C,2,FALSE),"")</f>
        <v/>
      </c>
    </row>
    <row r="478" spans="4:6" x14ac:dyDescent="0.2">
      <c r="D478">
        <v>474</v>
      </c>
      <c r="E478" t="str">
        <f t="shared" si="7"/>
        <v>EncerradaMarço2021474</v>
      </c>
      <c r="F478" t="str">
        <f>IFERROR(VLOOKUP(E478,'Base Propostas'!B:C,2,FALSE),"")</f>
        <v/>
      </c>
    </row>
    <row r="479" spans="4:6" x14ac:dyDescent="0.2">
      <c r="D479">
        <v>475</v>
      </c>
      <c r="E479" t="str">
        <f t="shared" si="7"/>
        <v>EncerradaMarço2021475</v>
      </c>
      <c r="F479" t="str">
        <f>IFERROR(VLOOKUP(E479,'Base Propostas'!B:C,2,FALSE),"")</f>
        <v/>
      </c>
    </row>
    <row r="480" spans="4:6" x14ac:dyDescent="0.2">
      <c r="D480">
        <v>476</v>
      </c>
      <c r="E480" t="str">
        <f t="shared" si="7"/>
        <v>EncerradaMarço2021476</v>
      </c>
      <c r="F480" t="str">
        <f>IFERROR(VLOOKUP(E480,'Base Propostas'!B:C,2,FALSE),"")</f>
        <v/>
      </c>
    </row>
    <row r="481" spans="4:6" x14ac:dyDescent="0.2">
      <c r="D481">
        <v>477</v>
      </c>
      <c r="E481" t="str">
        <f t="shared" si="7"/>
        <v>EncerradaMarço2021477</v>
      </c>
      <c r="F481" t="str">
        <f>IFERROR(VLOOKUP(E481,'Base Propostas'!B:C,2,FALSE),"")</f>
        <v/>
      </c>
    </row>
    <row r="482" spans="4:6" x14ac:dyDescent="0.2">
      <c r="D482">
        <v>478</v>
      </c>
      <c r="E482" t="str">
        <f t="shared" si="7"/>
        <v>EncerradaMarço2021478</v>
      </c>
      <c r="F482" t="str">
        <f>IFERROR(VLOOKUP(E482,'Base Propostas'!B:C,2,FALSE),"")</f>
        <v/>
      </c>
    </row>
    <row r="483" spans="4:6" x14ac:dyDescent="0.2">
      <c r="D483">
        <v>479</v>
      </c>
      <c r="E483" t="str">
        <f t="shared" si="7"/>
        <v>EncerradaMarço2021479</v>
      </c>
      <c r="F483" t="str">
        <f>IFERROR(VLOOKUP(E483,'Base Propostas'!B:C,2,FALSE),"")</f>
        <v/>
      </c>
    </row>
    <row r="484" spans="4:6" x14ac:dyDescent="0.2">
      <c r="D484">
        <v>480</v>
      </c>
      <c r="E484" t="str">
        <f t="shared" si="7"/>
        <v>EncerradaMarço2021480</v>
      </c>
      <c r="F484" t="str">
        <f>IFERROR(VLOOKUP(E484,'Base Propostas'!B:C,2,FALSE),"")</f>
        <v/>
      </c>
    </row>
    <row r="485" spans="4:6" x14ac:dyDescent="0.2">
      <c r="D485">
        <v>481</v>
      </c>
      <c r="E485" t="str">
        <f t="shared" si="7"/>
        <v>EncerradaMarço2021481</v>
      </c>
      <c r="F485" t="str">
        <f>IFERROR(VLOOKUP(E485,'Base Propostas'!B:C,2,FALSE),"")</f>
        <v/>
      </c>
    </row>
    <row r="486" spans="4:6" x14ac:dyDescent="0.2">
      <c r="D486">
        <v>482</v>
      </c>
      <c r="E486" t="str">
        <f t="shared" si="7"/>
        <v>EncerradaMarço2021482</v>
      </c>
      <c r="F486" t="str">
        <f>IFERROR(VLOOKUP(E486,'Base Propostas'!B:C,2,FALSE),"")</f>
        <v/>
      </c>
    </row>
    <row r="487" spans="4:6" x14ac:dyDescent="0.2">
      <c r="D487">
        <v>483</v>
      </c>
      <c r="E487" t="str">
        <f t="shared" si="7"/>
        <v>EncerradaMarço2021483</v>
      </c>
      <c r="F487" t="str">
        <f>IFERROR(VLOOKUP(E487,'Base Propostas'!B:C,2,FALSE),"")</f>
        <v/>
      </c>
    </row>
    <row r="488" spans="4:6" x14ac:dyDescent="0.2">
      <c r="D488">
        <v>484</v>
      </c>
      <c r="E488" t="str">
        <f t="shared" si="7"/>
        <v>EncerradaMarço2021484</v>
      </c>
      <c r="F488" t="str">
        <f>IFERROR(VLOOKUP(E488,'Base Propostas'!B:C,2,FALSE),"")</f>
        <v/>
      </c>
    </row>
    <row r="489" spans="4:6" x14ac:dyDescent="0.2">
      <c r="D489">
        <v>485</v>
      </c>
      <c r="E489" t="str">
        <f t="shared" si="7"/>
        <v>EncerradaMarço2021485</v>
      </c>
      <c r="F489" t="str">
        <f>IFERROR(VLOOKUP(E489,'Base Propostas'!B:C,2,FALSE),"")</f>
        <v/>
      </c>
    </row>
    <row r="490" spans="4:6" x14ac:dyDescent="0.2">
      <c r="D490">
        <v>486</v>
      </c>
      <c r="E490" t="str">
        <f t="shared" si="7"/>
        <v>EncerradaMarço2021486</v>
      </c>
      <c r="F490" t="str">
        <f>IFERROR(VLOOKUP(E490,'Base Propostas'!B:C,2,FALSE),"")</f>
        <v/>
      </c>
    </row>
    <row r="491" spans="4:6" x14ac:dyDescent="0.2">
      <c r="D491">
        <v>487</v>
      </c>
      <c r="E491" t="str">
        <f t="shared" si="7"/>
        <v>EncerradaMarço2021487</v>
      </c>
      <c r="F491" t="str">
        <f>IFERROR(VLOOKUP(E491,'Base Propostas'!B:C,2,FALSE),"")</f>
        <v/>
      </c>
    </row>
    <row r="492" spans="4:6" x14ac:dyDescent="0.2">
      <c r="D492">
        <v>488</v>
      </c>
      <c r="E492" t="str">
        <f t="shared" si="7"/>
        <v>EncerradaMarço2021488</v>
      </c>
      <c r="F492" t="str">
        <f>IFERROR(VLOOKUP(E492,'Base Propostas'!B:C,2,FALSE),"")</f>
        <v/>
      </c>
    </row>
    <row r="493" spans="4:6" x14ac:dyDescent="0.2">
      <c r="D493">
        <v>489</v>
      </c>
      <c r="E493" t="str">
        <f t="shared" si="7"/>
        <v>EncerradaMarço2021489</v>
      </c>
      <c r="F493" t="str">
        <f>IFERROR(VLOOKUP(E493,'Base Propostas'!B:C,2,FALSE),"")</f>
        <v/>
      </c>
    </row>
    <row r="494" spans="4:6" x14ac:dyDescent="0.2">
      <c r="D494">
        <v>490</v>
      </c>
      <c r="E494" t="str">
        <f t="shared" si="7"/>
        <v>EncerradaMarço2021490</v>
      </c>
      <c r="F494" t="str">
        <f>IFERROR(VLOOKUP(E494,'Base Propostas'!B:C,2,FALSE),"")</f>
        <v/>
      </c>
    </row>
    <row r="495" spans="4:6" x14ac:dyDescent="0.2">
      <c r="D495">
        <v>491</v>
      </c>
      <c r="E495" t="str">
        <f t="shared" si="7"/>
        <v>EncerradaMarço2021491</v>
      </c>
      <c r="F495" t="str">
        <f>IFERROR(VLOOKUP(E495,'Base Propostas'!B:C,2,FALSE),"")</f>
        <v/>
      </c>
    </row>
    <row r="496" spans="4:6" x14ac:dyDescent="0.2">
      <c r="D496">
        <v>492</v>
      </c>
      <c r="E496" t="str">
        <f t="shared" si="7"/>
        <v>EncerradaMarço2021492</v>
      </c>
      <c r="F496" t="str">
        <f>IFERROR(VLOOKUP(E496,'Base Propostas'!B:C,2,FALSE),"")</f>
        <v/>
      </c>
    </row>
    <row r="497" spans="4:6" x14ac:dyDescent="0.2">
      <c r="D497">
        <v>493</v>
      </c>
      <c r="E497" t="str">
        <f t="shared" si="7"/>
        <v>EncerradaMarço2021493</v>
      </c>
      <c r="F497" t="str">
        <f>IFERROR(VLOOKUP(E497,'Base Propostas'!B:C,2,FALSE),"")</f>
        <v/>
      </c>
    </row>
    <row r="498" spans="4:6" x14ac:dyDescent="0.2">
      <c r="D498">
        <v>494</v>
      </c>
      <c r="E498" t="str">
        <f t="shared" si="7"/>
        <v>EncerradaMarço2021494</v>
      </c>
      <c r="F498" t="str">
        <f>IFERROR(VLOOKUP(E498,'Base Propostas'!B:C,2,FALSE),"")</f>
        <v/>
      </c>
    </row>
    <row r="499" spans="4:6" x14ac:dyDescent="0.2">
      <c r="D499">
        <v>495</v>
      </c>
      <c r="E499" t="str">
        <f t="shared" si="7"/>
        <v>EncerradaMarço2021495</v>
      </c>
      <c r="F499" t="str">
        <f>IFERROR(VLOOKUP(E499,'Base Propostas'!B:C,2,FALSE),"")</f>
        <v/>
      </c>
    </row>
    <row r="500" spans="4:6" x14ac:dyDescent="0.2">
      <c r="D500">
        <v>496</v>
      </c>
      <c r="E500" t="str">
        <f t="shared" si="7"/>
        <v>EncerradaMarço2021496</v>
      </c>
      <c r="F500" t="str">
        <f>IFERROR(VLOOKUP(E500,'Base Propostas'!B:C,2,FALSE),"")</f>
        <v/>
      </c>
    </row>
    <row r="501" spans="4:6" x14ac:dyDescent="0.2">
      <c r="D501">
        <v>497</v>
      </c>
      <c r="E501" t="str">
        <f t="shared" si="7"/>
        <v>EncerradaMarço2021497</v>
      </c>
      <c r="F501" t="str">
        <f>IFERROR(VLOOKUP(E501,'Base Propostas'!B:C,2,FALSE),"")</f>
        <v/>
      </c>
    </row>
    <row r="502" spans="4:6" x14ac:dyDescent="0.2">
      <c r="D502">
        <v>498</v>
      </c>
      <c r="E502" t="str">
        <f t="shared" si="7"/>
        <v>EncerradaMarço2021498</v>
      </c>
      <c r="F502" t="str">
        <f>IFERROR(VLOOKUP(E502,'Base Propostas'!B:C,2,FALSE),"")</f>
        <v/>
      </c>
    </row>
    <row r="503" spans="4:6" x14ac:dyDescent="0.2">
      <c r="D503">
        <v>499</v>
      </c>
      <c r="E503" t="str">
        <f t="shared" si="7"/>
        <v>EncerradaMarço2021499</v>
      </c>
      <c r="F503" t="str">
        <f>IFERROR(VLOOKUP(E503,'Base Propostas'!B:C,2,FALSE),"")</f>
        <v/>
      </c>
    </row>
    <row r="504" spans="4:6" x14ac:dyDescent="0.2">
      <c r="D504">
        <v>500</v>
      </c>
      <c r="E504" t="str">
        <f t="shared" si="7"/>
        <v>EncerradaMarço2021500</v>
      </c>
      <c r="F504" t="str">
        <f>IFERROR(VLOOKUP(E504,'Base Propostas'!B:C,2,FALSE),"")</f>
        <v/>
      </c>
    </row>
    <row r="505" spans="4:6" x14ac:dyDescent="0.2">
      <c r="D505">
        <v>501</v>
      </c>
      <c r="E505" t="str">
        <f t="shared" si="7"/>
        <v>EncerradaMarço2021501</v>
      </c>
      <c r="F505" t="str">
        <f>IFERROR(VLOOKUP(E505,'Base Propostas'!B:C,2,FALSE),"")</f>
        <v/>
      </c>
    </row>
    <row r="506" spans="4:6" x14ac:dyDescent="0.2">
      <c r="D506">
        <v>502</v>
      </c>
      <c r="E506" t="str">
        <f t="shared" si="7"/>
        <v>EncerradaMarço2021502</v>
      </c>
      <c r="F506" t="str">
        <f>IFERROR(VLOOKUP(E506,'Base Propostas'!B:C,2,FALSE),"")</f>
        <v/>
      </c>
    </row>
    <row r="507" spans="4:6" x14ac:dyDescent="0.2">
      <c r="D507">
        <v>503</v>
      </c>
      <c r="E507" t="str">
        <f t="shared" si="7"/>
        <v>EncerradaMarço2021503</v>
      </c>
      <c r="F507" t="str">
        <f>IFERROR(VLOOKUP(E507,'Base Propostas'!B:C,2,FALSE),"")</f>
        <v/>
      </c>
    </row>
    <row r="508" spans="4:6" x14ac:dyDescent="0.2">
      <c r="D508">
        <v>504</v>
      </c>
      <c r="E508" t="str">
        <f t="shared" si="7"/>
        <v>EncerradaMarço2021504</v>
      </c>
      <c r="F508" t="str">
        <f>IFERROR(VLOOKUP(E508,'Base Propostas'!B:C,2,FALSE),"")</f>
        <v/>
      </c>
    </row>
    <row r="509" spans="4:6" x14ac:dyDescent="0.2">
      <c r="D509">
        <v>505</v>
      </c>
      <c r="E509" t="str">
        <f t="shared" si="7"/>
        <v>EncerradaMarço2021505</v>
      </c>
      <c r="F509" t="str">
        <f>IFERROR(VLOOKUP(E509,'Base Propostas'!B:C,2,FALSE),"")</f>
        <v/>
      </c>
    </row>
    <row r="510" spans="4:6" x14ac:dyDescent="0.2">
      <c r="D510">
        <v>506</v>
      </c>
      <c r="E510" t="str">
        <f t="shared" si="7"/>
        <v>EncerradaMarço2021506</v>
      </c>
      <c r="F510" t="str">
        <f>IFERROR(VLOOKUP(E510,'Base Propostas'!B:C,2,FALSE),"")</f>
        <v/>
      </c>
    </row>
    <row r="511" spans="4:6" x14ac:dyDescent="0.2">
      <c r="D511">
        <v>507</v>
      </c>
      <c r="E511" t="str">
        <f t="shared" si="7"/>
        <v>EncerradaMarço2021507</v>
      </c>
      <c r="F511" t="str">
        <f>IFERROR(VLOOKUP(E511,'Base Propostas'!B:C,2,FALSE),"")</f>
        <v/>
      </c>
    </row>
    <row r="512" spans="4:6" x14ac:dyDescent="0.2">
      <c r="D512">
        <v>508</v>
      </c>
      <c r="E512" t="str">
        <f t="shared" si="7"/>
        <v>EncerradaMarço2021508</v>
      </c>
      <c r="F512" t="str">
        <f>IFERROR(VLOOKUP(E512,'Base Propostas'!B:C,2,FALSE),"")</f>
        <v/>
      </c>
    </row>
    <row r="513" spans="4:6" x14ac:dyDescent="0.2">
      <c r="D513">
        <v>509</v>
      </c>
      <c r="E513" t="str">
        <f t="shared" si="7"/>
        <v>EncerradaMarço2021509</v>
      </c>
      <c r="F513" t="str">
        <f>IFERROR(VLOOKUP(E513,'Base Propostas'!B:C,2,FALSE),"")</f>
        <v/>
      </c>
    </row>
    <row r="514" spans="4:6" x14ac:dyDescent="0.2">
      <c r="D514">
        <v>510</v>
      </c>
      <c r="E514" t="str">
        <f t="shared" si="7"/>
        <v>EncerradaMarço2021510</v>
      </c>
      <c r="F514" t="str">
        <f>IFERROR(VLOOKUP(E514,'Base Propostas'!B:C,2,FALSE),"")</f>
        <v/>
      </c>
    </row>
    <row r="515" spans="4:6" x14ac:dyDescent="0.2">
      <c r="D515">
        <v>511</v>
      </c>
      <c r="E515" t="str">
        <f t="shared" si="7"/>
        <v>EncerradaMarço2021511</v>
      </c>
      <c r="F515" t="str">
        <f>IFERROR(VLOOKUP(E515,'Base Propostas'!B:C,2,FALSE),"")</f>
        <v/>
      </c>
    </row>
    <row r="516" spans="4:6" x14ac:dyDescent="0.2">
      <c r="D516">
        <v>512</v>
      </c>
      <c r="E516" t="str">
        <f t="shared" si="7"/>
        <v>EncerradaMarço2021512</v>
      </c>
      <c r="F516" t="str">
        <f>IFERROR(VLOOKUP(E516,'Base Propostas'!B:C,2,FALSE),"")</f>
        <v/>
      </c>
    </row>
    <row r="517" spans="4:6" x14ac:dyDescent="0.2">
      <c r="D517">
        <v>513</v>
      </c>
      <c r="E517" t="str">
        <f t="shared" ref="E517:E538" si="8">$D$2&amp;D517</f>
        <v>EncerradaMarço2021513</v>
      </c>
      <c r="F517" t="str">
        <f>IFERROR(VLOOKUP(E517,'Base Propostas'!B:C,2,FALSE),"")</f>
        <v/>
      </c>
    </row>
    <row r="518" spans="4:6" x14ac:dyDescent="0.2">
      <c r="D518">
        <v>514</v>
      </c>
      <c r="E518" t="str">
        <f t="shared" si="8"/>
        <v>EncerradaMarço2021514</v>
      </c>
      <c r="F518" t="str">
        <f>IFERROR(VLOOKUP(E518,'Base Propostas'!B:C,2,FALSE),"")</f>
        <v/>
      </c>
    </row>
    <row r="519" spans="4:6" x14ac:dyDescent="0.2">
      <c r="D519">
        <v>515</v>
      </c>
      <c r="E519" t="str">
        <f t="shared" si="8"/>
        <v>EncerradaMarço2021515</v>
      </c>
      <c r="F519" t="str">
        <f>IFERROR(VLOOKUP(E519,'Base Propostas'!B:C,2,FALSE),"")</f>
        <v/>
      </c>
    </row>
    <row r="520" spans="4:6" x14ac:dyDescent="0.2">
      <c r="D520">
        <v>516</v>
      </c>
      <c r="E520" t="str">
        <f t="shared" si="8"/>
        <v>EncerradaMarço2021516</v>
      </c>
      <c r="F520" t="str">
        <f>IFERROR(VLOOKUP(E520,'Base Propostas'!B:C,2,FALSE),"")</f>
        <v/>
      </c>
    </row>
    <row r="521" spans="4:6" x14ac:dyDescent="0.2">
      <c r="D521">
        <v>517</v>
      </c>
      <c r="E521" t="str">
        <f t="shared" si="8"/>
        <v>EncerradaMarço2021517</v>
      </c>
      <c r="F521" t="str">
        <f>IFERROR(VLOOKUP(E521,'Base Propostas'!B:C,2,FALSE),"")</f>
        <v/>
      </c>
    </row>
    <row r="522" spans="4:6" x14ac:dyDescent="0.2">
      <c r="D522">
        <v>518</v>
      </c>
      <c r="E522" t="str">
        <f t="shared" si="8"/>
        <v>EncerradaMarço2021518</v>
      </c>
      <c r="F522" t="str">
        <f>IFERROR(VLOOKUP(E522,'Base Propostas'!B:C,2,FALSE),"")</f>
        <v/>
      </c>
    </row>
    <row r="523" spans="4:6" x14ac:dyDescent="0.2">
      <c r="D523">
        <v>519</v>
      </c>
      <c r="E523" t="str">
        <f t="shared" si="8"/>
        <v>EncerradaMarço2021519</v>
      </c>
      <c r="F523" t="str">
        <f>IFERROR(VLOOKUP(E523,'Base Propostas'!B:C,2,FALSE),"")</f>
        <v/>
      </c>
    </row>
    <row r="524" spans="4:6" x14ac:dyDescent="0.2">
      <c r="D524">
        <v>520</v>
      </c>
      <c r="E524" t="str">
        <f t="shared" si="8"/>
        <v>EncerradaMarço2021520</v>
      </c>
      <c r="F524" t="str">
        <f>IFERROR(VLOOKUP(E524,'Base Propostas'!B:C,2,FALSE),"")</f>
        <v/>
      </c>
    </row>
    <row r="525" spans="4:6" x14ac:dyDescent="0.2">
      <c r="D525">
        <v>521</v>
      </c>
      <c r="E525" t="str">
        <f t="shared" si="8"/>
        <v>EncerradaMarço2021521</v>
      </c>
      <c r="F525" t="str">
        <f>IFERROR(VLOOKUP(E525,'Base Propostas'!B:C,2,FALSE),"")</f>
        <v/>
      </c>
    </row>
    <row r="526" spans="4:6" x14ac:dyDescent="0.2">
      <c r="D526">
        <v>522</v>
      </c>
      <c r="E526" t="str">
        <f t="shared" si="8"/>
        <v>EncerradaMarço2021522</v>
      </c>
      <c r="F526" t="str">
        <f>IFERROR(VLOOKUP(E526,'Base Propostas'!B:C,2,FALSE),"")</f>
        <v/>
      </c>
    </row>
    <row r="527" spans="4:6" x14ac:dyDescent="0.2">
      <c r="D527">
        <v>523</v>
      </c>
      <c r="E527" t="str">
        <f t="shared" si="8"/>
        <v>EncerradaMarço2021523</v>
      </c>
      <c r="F527" t="str">
        <f>IFERROR(VLOOKUP(E527,'Base Propostas'!B:C,2,FALSE),"")</f>
        <v/>
      </c>
    </row>
    <row r="528" spans="4:6" x14ac:dyDescent="0.2">
      <c r="D528">
        <v>524</v>
      </c>
      <c r="E528" t="str">
        <f t="shared" si="8"/>
        <v>EncerradaMarço2021524</v>
      </c>
      <c r="F528" t="str">
        <f>IFERROR(VLOOKUP(E528,'Base Propostas'!B:C,2,FALSE),"")</f>
        <v/>
      </c>
    </row>
    <row r="529" spans="4:6" x14ac:dyDescent="0.2">
      <c r="D529">
        <v>525</v>
      </c>
      <c r="E529" t="str">
        <f t="shared" si="8"/>
        <v>EncerradaMarço2021525</v>
      </c>
      <c r="F529" t="str">
        <f>IFERROR(VLOOKUP(E529,'Base Propostas'!B:C,2,FALSE),"")</f>
        <v/>
      </c>
    </row>
    <row r="530" spans="4:6" x14ac:dyDescent="0.2">
      <c r="D530">
        <v>526</v>
      </c>
      <c r="E530" t="str">
        <f t="shared" si="8"/>
        <v>EncerradaMarço2021526</v>
      </c>
      <c r="F530" t="str">
        <f>IFERROR(VLOOKUP(E530,'Base Propostas'!B:C,2,FALSE),"")</f>
        <v/>
      </c>
    </row>
    <row r="531" spans="4:6" x14ac:dyDescent="0.2">
      <c r="D531">
        <v>527</v>
      </c>
      <c r="E531" t="str">
        <f t="shared" si="8"/>
        <v>EncerradaMarço2021527</v>
      </c>
      <c r="F531" t="str">
        <f>IFERROR(VLOOKUP(E531,'Base Propostas'!B:C,2,FALSE),"")</f>
        <v/>
      </c>
    </row>
    <row r="532" spans="4:6" x14ac:dyDescent="0.2">
      <c r="D532">
        <v>528</v>
      </c>
      <c r="E532" t="str">
        <f t="shared" si="8"/>
        <v>EncerradaMarço2021528</v>
      </c>
      <c r="F532" t="str">
        <f>IFERROR(VLOOKUP(E532,'Base Propostas'!B:C,2,FALSE),"")</f>
        <v/>
      </c>
    </row>
    <row r="533" spans="4:6" x14ac:dyDescent="0.2">
      <c r="D533">
        <v>529</v>
      </c>
      <c r="E533" t="str">
        <f t="shared" si="8"/>
        <v>EncerradaMarço2021529</v>
      </c>
      <c r="F533" t="str">
        <f>IFERROR(VLOOKUP(E533,'Base Propostas'!B:C,2,FALSE),"")</f>
        <v/>
      </c>
    </row>
    <row r="534" spans="4:6" x14ac:dyDescent="0.2">
      <c r="D534">
        <v>530</v>
      </c>
      <c r="E534" t="str">
        <f t="shared" si="8"/>
        <v>EncerradaMarço2021530</v>
      </c>
      <c r="F534" t="str">
        <f>IFERROR(VLOOKUP(E534,'Base Propostas'!B:C,2,FALSE),"")</f>
        <v/>
      </c>
    </row>
    <row r="535" spans="4:6" x14ac:dyDescent="0.2">
      <c r="D535">
        <v>531</v>
      </c>
      <c r="E535" t="str">
        <f t="shared" si="8"/>
        <v>EncerradaMarço2021531</v>
      </c>
      <c r="F535" t="str">
        <f>IFERROR(VLOOKUP(E535,'Base Propostas'!B:C,2,FALSE),"")</f>
        <v/>
      </c>
    </row>
    <row r="536" spans="4:6" x14ac:dyDescent="0.2">
      <c r="D536">
        <v>532</v>
      </c>
      <c r="E536" t="str">
        <f t="shared" si="8"/>
        <v>EncerradaMarço2021532</v>
      </c>
      <c r="F536" t="str">
        <f>IFERROR(VLOOKUP(E536,'Base Propostas'!B:C,2,FALSE),"")</f>
        <v/>
      </c>
    </row>
    <row r="537" spans="4:6" x14ac:dyDescent="0.2">
      <c r="D537">
        <v>533</v>
      </c>
      <c r="E537" t="str">
        <f t="shared" si="8"/>
        <v>EncerradaMarço2021533</v>
      </c>
      <c r="F537" t="str">
        <f>IFERROR(VLOOKUP(E537,'Base Propostas'!B:C,2,FALSE),"")</f>
        <v/>
      </c>
    </row>
    <row r="538" spans="4:6" x14ac:dyDescent="0.2">
      <c r="D538">
        <v>534</v>
      </c>
      <c r="E538" t="str">
        <f t="shared" si="8"/>
        <v>EncerradaMarço2021534</v>
      </c>
      <c r="F538" t="str">
        <f>IFERROR(VLOOKUP(E538,'Base Propostas'!B:C,2,FALSE),"")</f>
        <v/>
      </c>
    </row>
  </sheetData>
  <autoFilter ref="D4:F4" xr:uid="{9B837058-F507-4C88-80FB-DD99F4C14CEF}">
    <sortState xmlns:xlrd2="http://schemas.microsoft.com/office/spreadsheetml/2017/richdata2" ref="D5:F538">
      <sortCondition ref="D4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20C27-8AF3-4DCA-9278-D2DB405D64FB}">
  <dimension ref="A1:J875"/>
  <sheetViews>
    <sheetView workbookViewId="0">
      <selection activeCell="B880" sqref="B880"/>
    </sheetView>
  </sheetViews>
  <sheetFormatPr defaultColWidth="9.140625" defaultRowHeight="15" x14ac:dyDescent="0.25"/>
  <cols>
    <col min="1" max="1" width="10.28515625" style="151" customWidth="1"/>
    <col min="2" max="2" width="32.140625" style="151" bestFit="1" customWidth="1"/>
    <col min="3" max="3" width="54" style="151" bestFit="1" customWidth="1"/>
    <col min="4" max="4" width="10.28515625" style="151" customWidth="1"/>
    <col min="5" max="5" width="18.28515625" style="151" customWidth="1"/>
    <col min="6" max="6" width="11.42578125" style="151" bestFit="1" customWidth="1"/>
    <col min="7" max="7" width="10.28515625" style="151" customWidth="1"/>
    <col min="8" max="8" width="12" style="151" bestFit="1" customWidth="1"/>
    <col min="9" max="10" width="10.7109375" style="151" bestFit="1" customWidth="1"/>
    <col min="11" max="16384" width="9.140625" style="151"/>
  </cols>
  <sheetData>
    <row r="1" spans="1:10" x14ac:dyDescent="0.25">
      <c r="A1" s="151" t="s">
        <v>111</v>
      </c>
      <c r="B1" s="151" t="s">
        <v>112</v>
      </c>
      <c r="C1" s="151" t="s">
        <v>113</v>
      </c>
      <c r="D1" s="151" t="s">
        <v>114</v>
      </c>
      <c r="E1" s="151" t="s">
        <v>115</v>
      </c>
      <c r="F1" s="151" t="s">
        <v>116</v>
      </c>
      <c r="G1" s="151" t="s">
        <v>117</v>
      </c>
      <c r="H1" s="151" t="s">
        <v>186</v>
      </c>
      <c r="I1" s="151" t="s">
        <v>187</v>
      </c>
    </row>
    <row r="2" spans="1:10" x14ac:dyDescent="0.25">
      <c r="A2" s="151" t="s">
        <v>198</v>
      </c>
      <c r="B2" s="151" t="s">
        <v>199</v>
      </c>
      <c r="C2" s="151" t="s">
        <v>200</v>
      </c>
      <c r="D2" s="152" t="s">
        <v>201</v>
      </c>
      <c r="E2" s="152" t="s">
        <v>202</v>
      </c>
      <c r="F2" s="151" t="s">
        <v>203</v>
      </c>
      <c r="G2" s="151" t="s">
        <v>204</v>
      </c>
      <c r="H2" s="155" t="s">
        <v>205</v>
      </c>
      <c r="I2" s="156" t="s">
        <v>206</v>
      </c>
      <c r="J2" s="156"/>
    </row>
    <row r="3" spans="1:10" x14ac:dyDescent="0.25">
      <c r="A3" s="151" t="s">
        <v>118</v>
      </c>
      <c r="B3" s="151" t="s">
        <v>102</v>
      </c>
      <c r="C3" s="151" t="s">
        <v>119</v>
      </c>
      <c r="D3" s="152">
        <f>WEEKDAY(Uteis[[#This Row],[Coluna1]],2)</f>
        <v>3</v>
      </c>
      <c r="E3" s="152" t="str">
        <f>IF(D3=" "," ",(IF(D3=7,"domingo",IF(D3=6,"sábado",IF(D3=5,"sexta-feira",IF(D3=4,"quinta-feira",IF(D3=3,"quarta-feira",IF(D3=2,"terça-feira","segunda-feira"))))))))</f>
        <v>quarta-feira</v>
      </c>
      <c r="F3" s="151" t="str">
        <f>LEFT(C3,11)</f>
        <v>Prop 025/20</v>
      </c>
      <c r="G3" s="151" t="str">
        <f>RIGHT(F3,6)</f>
        <v>025/20</v>
      </c>
      <c r="H3" s="155" t="str">
        <f>TEXT(Uteis[[#This Row],[Coluna1]],"MM-AAAA")</f>
        <v>02-2021</v>
      </c>
      <c r="I3" s="156">
        <v>44230</v>
      </c>
    </row>
    <row r="4" spans="1:10" x14ac:dyDescent="0.25">
      <c r="A4" s="151" t="s">
        <v>118</v>
      </c>
      <c r="B4" s="151" t="s">
        <v>34</v>
      </c>
      <c r="C4" s="151" t="s">
        <v>119</v>
      </c>
      <c r="D4" s="152">
        <f>WEEKDAY(Uteis[[#This Row],[Coluna1]],2)</f>
        <v>3</v>
      </c>
      <c r="E4" s="152" t="str">
        <f t="shared" ref="E4:E67" si="0">IF(D4=" "," ",(IF(D4=7,"domingo",IF(D4=6,"sábado",IF(D4=5,"sexta-feira",IF(D4=4,"quinta-feira",IF(D4=3,"quarta-feira",IF(D4=2,"terça-feira","segunda-feira"))))))))</f>
        <v>quarta-feira</v>
      </c>
      <c r="F4" s="151" t="str">
        <f t="shared" ref="F4:F67" si="1">LEFT(C4,11)</f>
        <v>Prop 025/20</v>
      </c>
      <c r="G4" s="151" t="str">
        <f t="shared" ref="G4:G67" si="2">RIGHT(F4,6)</f>
        <v>025/20</v>
      </c>
      <c r="H4" s="155" t="str">
        <f>TEXT(Uteis[[#This Row],[Coluna1]],"MM-AAAA")</f>
        <v>02-2021</v>
      </c>
      <c r="I4" s="156">
        <v>44230</v>
      </c>
    </row>
    <row r="5" spans="1:10" x14ac:dyDescent="0.25">
      <c r="A5" s="151" t="s">
        <v>118</v>
      </c>
      <c r="B5" s="151" t="s">
        <v>100</v>
      </c>
      <c r="C5" s="151" t="s">
        <v>119</v>
      </c>
      <c r="D5" s="152">
        <f>WEEKDAY(Uteis[[#This Row],[Coluna1]],2)</f>
        <v>3</v>
      </c>
      <c r="E5" s="152" t="str">
        <f t="shared" si="0"/>
        <v>quarta-feira</v>
      </c>
      <c r="F5" s="151" t="str">
        <f t="shared" si="1"/>
        <v>Prop 025/20</v>
      </c>
      <c r="G5" s="151" t="str">
        <f t="shared" si="2"/>
        <v>025/20</v>
      </c>
      <c r="H5" s="155" t="str">
        <f>TEXT(Uteis[[#This Row],[Coluna1]],"MM-AAAA")</f>
        <v>02-2021</v>
      </c>
      <c r="I5" s="156">
        <v>44230</v>
      </c>
    </row>
    <row r="6" spans="1:10" x14ac:dyDescent="0.25">
      <c r="A6" s="151" t="s">
        <v>118</v>
      </c>
      <c r="B6" s="151" t="s">
        <v>96</v>
      </c>
      <c r="C6" s="151" t="s">
        <v>119</v>
      </c>
      <c r="D6" s="152">
        <f>WEEKDAY(Uteis[[#This Row],[Coluna1]],2)</f>
        <v>3</v>
      </c>
      <c r="E6" s="152" t="str">
        <f t="shared" si="0"/>
        <v>quarta-feira</v>
      </c>
      <c r="F6" s="151" t="str">
        <f t="shared" si="1"/>
        <v>Prop 025/20</v>
      </c>
      <c r="G6" s="151" t="str">
        <f t="shared" si="2"/>
        <v>025/20</v>
      </c>
      <c r="H6" s="155" t="str">
        <f>TEXT(Uteis[[#This Row],[Coluna1]],"MM-AAAA")</f>
        <v>02-2021</v>
      </c>
      <c r="I6" s="156">
        <v>44230</v>
      </c>
    </row>
    <row r="7" spans="1:10" x14ac:dyDescent="0.25">
      <c r="A7" s="151" t="s">
        <v>118</v>
      </c>
      <c r="B7" s="151" t="s">
        <v>105</v>
      </c>
      <c r="C7" s="151" t="s">
        <v>119</v>
      </c>
      <c r="D7" s="152">
        <f>WEEKDAY(Uteis[[#This Row],[Coluna1]],2)</f>
        <v>3</v>
      </c>
      <c r="E7" s="152" t="str">
        <f t="shared" si="0"/>
        <v>quarta-feira</v>
      </c>
      <c r="F7" s="151" t="str">
        <f t="shared" si="1"/>
        <v>Prop 025/20</v>
      </c>
      <c r="G7" s="151" t="str">
        <f t="shared" si="2"/>
        <v>025/20</v>
      </c>
      <c r="H7" s="155" t="str">
        <f>TEXT(Uteis[[#This Row],[Coluna1]],"MM-AAAA")</f>
        <v>02-2021</v>
      </c>
      <c r="I7" s="156">
        <v>44230</v>
      </c>
    </row>
    <row r="8" spans="1:10" x14ac:dyDescent="0.25">
      <c r="A8" s="151" t="s">
        <v>120</v>
      </c>
      <c r="B8" s="151" t="s">
        <v>102</v>
      </c>
      <c r="C8" s="151" t="s">
        <v>119</v>
      </c>
      <c r="D8" s="152">
        <f>WEEKDAY(Uteis[[#This Row],[Coluna1]],2)</f>
        <v>3</v>
      </c>
      <c r="E8" s="152" t="str">
        <f t="shared" si="0"/>
        <v>quarta-feira</v>
      </c>
      <c r="F8" s="151" t="str">
        <f t="shared" si="1"/>
        <v>Prop 025/20</v>
      </c>
      <c r="G8" s="151" t="str">
        <f t="shared" si="2"/>
        <v>025/20</v>
      </c>
      <c r="H8" s="155" t="str">
        <f>TEXT(Uteis[[#This Row],[Coluna1]],"MM-AAAA")</f>
        <v>02-2021</v>
      </c>
      <c r="I8" s="156">
        <v>44237</v>
      </c>
    </row>
    <row r="9" spans="1:10" x14ac:dyDescent="0.25">
      <c r="A9" s="151" t="s">
        <v>120</v>
      </c>
      <c r="B9" s="151" t="s">
        <v>34</v>
      </c>
      <c r="C9" s="151" t="s">
        <v>119</v>
      </c>
      <c r="D9" s="152">
        <f>WEEKDAY(Uteis[[#This Row],[Coluna1]],2)</f>
        <v>3</v>
      </c>
      <c r="E9" s="152" t="str">
        <f t="shared" si="0"/>
        <v>quarta-feira</v>
      </c>
      <c r="F9" s="151" t="str">
        <f t="shared" si="1"/>
        <v>Prop 025/20</v>
      </c>
      <c r="G9" s="151" t="str">
        <f t="shared" si="2"/>
        <v>025/20</v>
      </c>
      <c r="H9" s="155" t="str">
        <f>TEXT(Uteis[[#This Row],[Coluna1]],"MM-AAAA")</f>
        <v>02-2021</v>
      </c>
      <c r="I9" s="156">
        <v>44237</v>
      </c>
    </row>
    <row r="10" spans="1:10" x14ac:dyDescent="0.25">
      <c r="A10" s="151" t="s">
        <v>120</v>
      </c>
      <c r="B10" s="151" t="s">
        <v>100</v>
      </c>
      <c r="C10" s="151" t="s">
        <v>119</v>
      </c>
      <c r="D10" s="152">
        <f>WEEKDAY(Uteis[[#This Row],[Coluna1]],2)</f>
        <v>3</v>
      </c>
      <c r="E10" s="152" t="str">
        <f t="shared" si="0"/>
        <v>quarta-feira</v>
      </c>
      <c r="F10" s="151" t="str">
        <f t="shared" si="1"/>
        <v>Prop 025/20</v>
      </c>
      <c r="G10" s="151" t="str">
        <f t="shared" si="2"/>
        <v>025/20</v>
      </c>
      <c r="H10" s="155" t="str">
        <f>TEXT(Uteis[[#This Row],[Coluna1]],"MM-AAAA")</f>
        <v>02-2021</v>
      </c>
      <c r="I10" s="156">
        <v>44237</v>
      </c>
    </row>
    <row r="11" spans="1:10" x14ac:dyDescent="0.25">
      <c r="A11" s="151" t="s">
        <v>120</v>
      </c>
      <c r="B11" s="151" t="s">
        <v>105</v>
      </c>
      <c r="C11" s="151" t="s">
        <v>119</v>
      </c>
      <c r="D11" s="152">
        <f>WEEKDAY(Uteis[[#This Row],[Coluna1]],2)</f>
        <v>3</v>
      </c>
      <c r="E11" s="152" t="str">
        <f t="shared" si="0"/>
        <v>quarta-feira</v>
      </c>
      <c r="F11" s="151" t="str">
        <f t="shared" si="1"/>
        <v>Prop 025/20</v>
      </c>
      <c r="G11" s="151" t="str">
        <f t="shared" si="2"/>
        <v>025/20</v>
      </c>
      <c r="H11" s="155" t="str">
        <f>TEXT(Uteis[[#This Row],[Coluna1]],"MM-AAAA")</f>
        <v>02-2021</v>
      </c>
      <c r="I11" s="156">
        <v>44237</v>
      </c>
    </row>
    <row r="12" spans="1:10" x14ac:dyDescent="0.25">
      <c r="A12" s="151" t="s">
        <v>118</v>
      </c>
      <c r="B12" s="151" t="s">
        <v>82</v>
      </c>
      <c r="C12" s="151" t="s">
        <v>121</v>
      </c>
      <c r="D12" s="152">
        <f>WEEKDAY(Uteis[[#This Row],[Coluna1]],2)</f>
        <v>3</v>
      </c>
      <c r="E12" s="152" t="str">
        <f t="shared" si="0"/>
        <v>quarta-feira</v>
      </c>
      <c r="F12" s="151" t="str">
        <f t="shared" si="1"/>
        <v>Prop 032/21</v>
      </c>
      <c r="G12" s="151" t="str">
        <f t="shared" si="2"/>
        <v>032/21</v>
      </c>
      <c r="H12" s="155" t="str">
        <f>TEXT(Uteis[[#This Row],[Coluna1]],"MM-AAAA")</f>
        <v>02-2021</v>
      </c>
      <c r="I12" s="156">
        <v>44230</v>
      </c>
    </row>
    <row r="13" spans="1:10" x14ac:dyDescent="0.25">
      <c r="A13" s="151" t="s">
        <v>118</v>
      </c>
      <c r="B13" s="151" t="s">
        <v>103</v>
      </c>
      <c r="C13" s="151" t="s">
        <v>121</v>
      </c>
      <c r="D13" s="152">
        <f>WEEKDAY(Uteis[[#This Row],[Coluna1]],2)</f>
        <v>3</v>
      </c>
      <c r="E13" s="152" t="str">
        <f t="shared" si="0"/>
        <v>quarta-feira</v>
      </c>
      <c r="F13" s="151" t="str">
        <f t="shared" si="1"/>
        <v>Prop 032/21</v>
      </c>
      <c r="G13" s="151" t="str">
        <f t="shared" si="2"/>
        <v>032/21</v>
      </c>
      <c r="H13" s="155" t="str">
        <f>TEXT(Uteis[[#This Row],[Coluna1]],"MM-AAAA")</f>
        <v>02-2021</v>
      </c>
      <c r="I13" s="156">
        <v>44230</v>
      </c>
    </row>
    <row r="14" spans="1:10" x14ac:dyDescent="0.25">
      <c r="A14" s="151" t="s">
        <v>118</v>
      </c>
      <c r="B14" s="151" t="s">
        <v>81</v>
      </c>
      <c r="C14" s="151" t="s">
        <v>121</v>
      </c>
      <c r="D14" s="152">
        <f>WEEKDAY(Uteis[[#This Row],[Coluna1]],2)</f>
        <v>3</v>
      </c>
      <c r="E14" s="152" t="str">
        <f t="shared" si="0"/>
        <v>quarta-feira</v>
      </c>
      <c r="F14" s="151" t="str">
        <f t="shared" si="1"/>
        <v>Prop 032/21</v>
      </c>
      <c r="G14" s="151" t="str">
        <f t="shared" si="2"/>
        <v>032/21</v>
      </c>
      <c r="H14" s="155" t="str">
        <f>TEXT(Uteis[[#This Row],[Coluna1]],"MM-AAAA")</f>
        <v>02-2021</v>
      </c>
      <c r="I14" s="156">
        <v>44230</v>
      </c>
    </row>
    <row r="15" spans="1:10" x14ac:dyDescent="0.25">
      <c r="A15" s="151" t="s">
        <v>118</v>
      </c>
      <c r="B15" s="151" t="s">
        <v>101</v>
      </c>
      <c r="C15" s="151" t="s">
        <v>122</v>
      </c>
      <c r="D15" s="152">
        <f>WEEKDAY(Uteis[[#This Row],[Coluna1]],2)</f>
        <v>3</v>
      </c>
      <c r="E15" s="152" t="str">
        <f t="shared" si="0"/>
        <v>quarta-feira</v>
      </c>
      <c r="F15" s="151" t="str">
        <f t="shared" si="1"/>
        <v>Prop 042/21</v>
      </c>
      <c r="G15" s="151" t="str">
        <f t="shared" si="2"/>
        <v>042/21</v>
      </c>
      <c r="H15" s="155" t="str">
        <f>TEXT(Uteis[[#This Row],[Coluna1]],"MM-AAAA")</f>
        <v>02-2021</v>
      </c>
      <c r="I15" s="156">
        <v>44230</v>
      </c>
    </row>
    <row r="16" spans="1:10" x14ac:dyDescent="0.25">
      <c r="A16" s="151" t="s">
        <v>118</v>
      </c>
      <c r="B16" s="151" t="s">
        <v>36</v>
      </c>
      <c r="C16" s="151" t="s">
        <v>122</v>
      </c>
      <c r="D16" s="152">
        <f>WEEKDAY(Uteis[[#This Row],[Coluna1]],2)</f>
        <v>3</v>
      </c>
      <c r="E16" s="152" t="str">
        <f t="shared" si="0"/>
        <v>quarta-feira</v>
      </c>
      <c r="F16" s="151" t="str">
        <f t="shared" si="1"/>
        <v>Prop 042/21</v>
      </c>
      <c r="G16" s="151" t="str">
        <f t="shared" si="2"/>
        <v>042/21</v>
      </c>
      <c r="H16" s="155" t="str">
        <f>TEXT(Uteis[[#This Row],[Coluna1]],"MM-AAAA")</f>
        <v>02-2021</v>
      </c>
      <c r="I16" s="156">
        <v>44230</v>
      </c>
    </row>
    <row r="17" spans="1:9" x14ac:dyDescent="0.25">
      <c r="A17" s="151" t="s">
        <v>118</v>
      </c>
      <c r="B17" s="151" t="s">
        <v>104</v>
      </c>
      <c r="C17" s="151" t="s">
        <v>122</v>
      </c>
      <c r="D17" s="152">
        <f>WEEKDAY(Uteis[[#This Row],[Coluna1]],2)</f>
        <v>3</v>
      </c>
      <c r="E17" s="152" t="str">
        <f t="shared" si="0"/>
        <v>quarta-feira</v>
      </c>
      <c r="F17" s="151" t="str">
        <f t="shared" si="1"/>
        <v>Prop 042/21</v>
      </c>
      <c r="G17" s="151" t="str">
        <f t="shared" si="2"/>
        <v>042/21</v>
      </c>
      <c r="H17" s="155" t="str">
        <f>TEXT(Uteis[[#This Row],[Coluna1]],"MM-AAAA")</f>
        <v>02-2021</v>
      </c>
      <c r="I17" s="156">
        <v>44230</v>
      </c>
    </row>
    <row r="18" spans="1:9" x14ac:dyDescent="0.25">
      <c r="A18" s="151" t="s">
        <v>118</v>
      </c>
      <c r="B18" s="151" t="s">
        <v>83</v>
      </c>
      <c r="C18" s="151" t="s">
        <v>122</v>
      </c>
      <c r="D18" s="152">
        <f>WEEKDAY(Uteis[[#This Row],[Coluna1]],2)</f>
        <v>3</v>
      </c>
      <c r="E18" s="152" t="str">
        <f t="shared" si="0"/>
        <v>quarta-feira</v>
      </c>
      <c r="F18" s="151" t="str">
        <f t="shared" si="1"/>
        <v>Prop 042/21</v>
      </c>
      <c r="G18" s="151" t="str">
        <f t="shared" si="2"/>
        <v>042/21</v>
      </c>
      <c r="H18" s="155" t="str">
        <f>TEXT(Uteis[[#This Row],[Coluna1]],"MM-AAAA")</f>
        <v>02-2021</v>
      </c>
      <c r="I18" s="156">
        <v>44230</v>
      </c>
    </row>
    <row r="19" spans="1:9" x14ac:dyDescent="0.25">
      <c r="A19" s="151" t="s">
        <v>123</v>
      </c>
      <c r="B19" s="151" t="s">
        <v>36</v>
      </c>
      <c r="C19" s="151" t="s">
        <v>124</v>
      </c>
      <c r="D19" s="152">
        <f>WEEKDAY(Uteis[[#This Row],[Coluna1]],2)</f>
        <v>3</v>
      </c>
      <c r="E19" s="152" t="str">
        <f t="shared" si="0"/>
        <v>quarta-feira</v>
      </c>
      <c r="F19" s="151" t="str">
        <f t="shared" si="1"/>
        <v>Prop 045/21</v>
      </c>
      <c r="G19" s="151" t="str">
        <f t="shared" si="2"/>
        <v>045/21</v>
      </c>
      <c r="H19" s="155" t="str">
        <f>TEXT(Uteis[[#This Row],[Coluna1]],"MM-AAAA")</f>
        <v>02-2021</v>
      </c>
      <c r="I19" s="156">
        <v>44244</v>
      </c>
    </row>
    <row r="20" spans="1:9" x14ac:dyDescent="0.25">
      <c r="A20" s="151" t="s">
        <v>123</v>
      </c>
      <c r="B20" s="151" t="s">
        <v>83</v>
      </c>
      <c r="C20" s="151" t="s">
        <v>124</v>
      </c>
      <c r="D20" s="152">
        <f>WEEKDAY(Uteis[[#This Row],[Coluna1]],2)</f>
        <v>3</v>
      </c>
      <c r="E20" s="152" t="str">
        <f t="shared" si="0"/>
        <v>quarta-feira</v>
      </c>
      <c r="F20" s="151" t="str">
        <f t="shared" si="1"/>
        <v>Prop 045/21</v>
      </c>
      <c r="G20" s="151" t="str">
        <f t="shared" si="2"/>
        <v>045/21</v>
      </c>
      <c r="H20" s="155" t="str">
        <f>TEXT(Uteis[[#This Row],[Coluna1]],"MM-AAAA")</f>
        <v>02-2021</v>
      </c>
      <c r="I20" s="156">
        <v>44244</v>
      </c>
    </row>
    <row r="21" spans="1:9" x14ac:dyDescent="0.25">
      <c r="A21" s="151" t="s">
        <v>125</v>
      </c>
      <c r="B21" s="151" t="s">
        <v>36</v>
      </c>
      <c r="C21" s="151" t="s">
        <v>124</v>
      </c>
      <c r="D21" s="152">
        <f>WEEKDAY(Uteis[[#This Row],[Coluna1]],2)</f>
        <v>3</v>
      </c>
      <c r="E21" s="152" t="str">
        <f t="shared" si="0"/>
        <v>quarta-feira</v>
      </c>
      <c r="F21" s="151" t="str">
        <f t="shared" si="1"/>
        <v>Prop 045/21</v>
      </c>
      <c r="G21" s="151" t="str">
        <f t="shared" si="2"/>
        <v>045/21</v>
      </c>
      <c r="H21" s="155" t="str">
        <f>TEXT(Uteis[[#This Row],[Coluna1]],"MM-AAAA")</f>
        <v>02-2021</v>
      </c>
      <c r="I21" s="156">
        <v>44251</v>
      </c>
    </row>
    <row r="22" spans="1:9" x14ac:dyDescent="0.25">
      <c r="A22" s="151" t="s">
        <v>125</v>
      </c>
      <c r="B22" s="151" t="s">
        <v>34</v>
      </c>
      <c r="C22" s="151" t="s">
        <v>124</v>
      </c>
      <c r="D22" s="152">
        <f>WEEKDAY(Uteis[[#This Row],[Coluna1]],2)</f>
        <v>3</v>
      </c>
      <c r="E22" s="152" t="str">
        <f t="shared" si="0"/>
        <v>quarta-feira</v>
      </c>
      <c r="F22" s="151" t="str">
        <f t="shared" si="1"/>
        <v>Prop 045/21</v>
      </c>
      <c r="G22" s="151" t="str">
        <f t="shared" si="2"/>
        <v>045/21</v>
      </c>
      <c r="H22" s="155" t="str">
        <f>TEXT(Uteis[[#This Row],[Coluna1]],"MM-AAAA")</f>
        <v>02-2021</v>
      </c>
      <c r="I22" s="156">
        <v>44251</v>
      </c>
    </row>
    <row r="23" spans="1:9" x14ac:dyDescent="0.25">
      <c r="A23" s="151" t="s">
        <v>125</v>
      </c>
      <c r="B23" s="151" t="s">
        <v>104</v>
      </c>
      <c r="C23" s="151" t="s">
        <v>124</v>
      </c>
      <c r="D23" s="152">
        <f>WEEKDAY(Uteis[[#This Row],[Coluna1]],2)</f>
        <v>3</v>
      </c>
      <c r="E23" s="152" t="str">
        <f t="shared" si="0"/>
        <v>quarta-feira</v>
      </c>
      <c r="F23" s="151" t="str">
        <f t="shared" si="1"/>
        <v>Prop 045/21</v>
      </c>
      <c r="G23" s="151" t="str">
        <f t="shared" si="2"/>
        <v>045/21</v>
      </c>
      <c r="H23" s="155" t="str">
        <f>TEXT(Uteis[[#This Row],[Coluna1]],"MM-AAAA")</f>
        <v>02-2021</v>
      </c>
      <c r="I23" s="156">
        <v>44251</v>
      </c>
    </row>
    <row r="24" spans="1:9" x14ac:dyDescent="0.25">
      <c r="A24" s="151" t="s">
        <v>125</v>
      </c>
      <c r="B24" s="151" t="s">
        <v>83</v>
      </c>
      <c r="C24" s="151" t="s">
        <v>124</v>
      </c>
      <c r="D24" s="152">
        <f>WEEKDAY(Uteis[[#This Row],[Coluna1]],2)</f>
        <v>3</v>
      </c>
      <c r="E24" s="152" t="str">
        <f t="shared" si="0"/>
        <v>quarta-feira</v>
      </c>
      <c r="F24" s="151" t="str">
        <f t="shared" si="1"/>
        <v>Prop 045/21</v>
      </c>
      <c r="G24" s="151" t="str">
        <f t="shared" si="2"/>
        <v>045/21</v>
      </c>
      <c r="H24" s="155" t="str">
        <f>TEXT(Uteis[[#This Row],[Coluna1]],"MM-AAAA")</f>
        <v>02-2021</v>
      </c>
      <c r="I24" s="156">
        <v>44251</v>
      </c>
    </row>
    <row r="25" spans="1:9" x14ac:dyDescent="0.25">
      <c r="A25" s="151" t="s">
        <v>123</v>
      </c>
      <c r="B25" s="151" t="s">
        <v>105</v>
      </c>
      <c r="C25" s="151" t="s">
        <v>126</v>
      </c>
      <c r="D25" s="152">
        <f>WEEKDAY(Uteis[[#This Row],[Coluna1]],2)</f>
        <v>3</v>
      </c>
      <c r="E25" s="152" t="str">
        <f t="shared" si="0"/>
        <v>quarta-feira</v>
      </c>
      <c r="F25" s="151" t="str">
        <f t="shared" si="1"/>
        <v>Prop 051/21</v>
      </c>
      <c r="G25" s="151" t="str">
        <f t="shared" si="2"/>
        <v>051/21</v>
      </c>
      <c r="H25" s="155" t="str">
        <f>TEXT(Uteis[[#This Row],[Coluna1]],"MM-AAAA")</f>
        <v>02-2021</v>
      </c>
      <c r="I25" s="156">
        <v>44244</v>
      </c>
    </row>
    <row r="26" spans="1:9" x14ac:dyDescent="0.25">
      <c r="A26" s="151" t="s">
        <v>123</v>
      </c>
      <c r="B26" s="151" t="s">
        <v>102</v>
      </c>
      <c r="C26" s="151" t="s">
        <v>126</v>
      </c>
      <c r="D26" s="152">
        <f>WEEKDAY(Uteis[[#This Row],[Coluna1]],2)</f>
        <v>3</v>
      </c>
      <c r="E26" s="152" t="str">
        <f t="shared" si="0"/>
        <v>quarta-feira</v>
      </c>
      <c r="F26" s="151" t="str">
        <f t="shared" si="1"/>
        <v>Prop 051/21</v>
      </c>
      <c r="G26" s="151" t="str">
        <f t="shared" si="2"/>
        <v>051/21</v>
      </c>
      <c r="H26" s="155" t="str">
        <f>TEXT(Uteis[[#This Row],[Coluna1]],"MM-AAAA")</f>
        <v>02-2021</v>
      </c>
      <c r="I26" s="156">
        <v>44244</v>
      </c>
    </row>
    <row r="27" spans="1:9" x14ac:dyDescent="0.25">
      <c r="A27" s="151" t="s">
        <v>123</v>
      </c>
      <c r="B27" s="151" t="s">
        <v>100</v>
      </c>
      <c r="C27" s="151" t="s">
        <v>126</v>
      </c>
      <c r="D27" s="152">
        <f>WEEKDAY(Uteis[[#This Row],[Coluna1]],2)</f>
        <v>3</v>
      </c>
      <c r="E27" s="152" t="str">
        <f t="shared" si="0"/>
        <v>quarta-feira</v>
      </c>
      <c r="F27" s="151" t="str">
        <f t="shared" si="1"/>
        <v>Prop 051/21</v>
      </c>
      <c r="G27" s="151" t="str">
        <f t="shared" si="2"/>
        <v>051/21</v>
      </c>
      <c r="H27" s="155" t="str">
        <f>TEXT(Uteis[[#This Row],[Coluna1]],"MM-AAAA")</f>
        <v>02-2021</v>
      </c>
      <c r="I27" s="156">
        <v>44244</v>
      </c>
    </row>
    <row r="28" spans="1:9" x14ac:dyDescent="0.25">
      <c r="A28" s="151" t="s">
        <v>123</v>
      </c>
      <c r="B28" s="151" t="s">
        <v>96</v>
      </c>
      <c r="C28" s="151" t="s">
        <v>126</v>
      </c>
      <c r="D28" s="152">
        <f>WEEKDAY(Uteis[[#This Row],[Coluna1]],2)</f>
        <v>3</v>
      </c>
      <c r="E28" s="152" t="str">
        <f t="shared" si="0"/>
        <v>quarta-feira</v>
      </c>
      <c r="F28" s="151" t="str">
        <f t="shared" si="1"/>
        <v>Prop 051/21</v>
      </c>
      <c r="G28" s="151" t="str">
        <f t="shared" si="2"/>
        <v>051/21</v>
      </c>
      <c r="H28" s="155" t="str">
        <f>TEXT(Uteis[[#This Row],[Coluna1]],"MM-AAAA")</f>
        <v>02-2021</v>
      </c>
      <c r="I28" s="156">
        <v>44244</v>
      </c>
    </row>
    <row r="29" spans="1:9" x14ac:dyDescent="0.25">
      <c r="A29" s="151" t="s">
        <v>123</v>
      </c>
      <c r="B29" s="151" t="s">
        <v>106</v>
      </c>
      <c r="C29" s="151" t="s">
        <v>126</v>
      </c>
      <c r="D29" s="152">
        <f>WEEKDAY(Uteis[[#This Row],[Coluna1]],2)</f>
        <v>3</v>
      </c>
      <c r="E29" s="152" t="str">
        <f t="shared" si="0"/>
        <v>quarta-feira</v>
      </c>
      <c r="F29" s="151" t="str">
        <f t="shared" si="1"/>
        <v>Prop 051/21</v>
      </c>
      <c r="G29" s="151" t="str">
        <f t="shared" si="2"/>
        <v>051/21</v>
      </c>
      <c r="H29" s="155" t="str">
        <f>TEXT(Uteis[[#This Row],[Coluna1]],"MM-AAAA")</f>
        <v>02-2021</v>
      </c>
      <c r="I29" s="156">
        <v>44244</v>
      </c>
    </row>
    <row r="30" spans="1:9" x14ac:dyDescent="0.25">
      <c r="A30" s="151" t="s">
        <v>125</v>
      </c>
      <c r="B30" s="151" t="s">
        <v>102</v>
      </c>
      <c r="C30" s="151" t="s">
        <v>126</v>
      </c>
      <c r="D30" s="152">
        <f>WEEKDAY(Uteis[[#This Row],[Coluna1]],2)</f>
        <v>3</v>
      </c>
      <c r="E30" s="152" t="str">
        <f t="shared" si="0"/>
        <v>quarta-feira</v>
      </c>
      <c r="F30" s="151" t="str">
        <f t="shared" si="1"/>
        <v>Prop 051/21</v>
      </c>
      <c r="G30" s="151" t="str">
        <f t="shared" si="2"/>
        <v>051/21</v>
      </c>
      <c r="H30" s="155" t="str">
        <f>TEXT(Uteis[[#This Row],[Coluna1]],"MM-AAAA")</f>
        <v>02-2021</v>
      </c>
      <c r="I30" s="156">
        <v>44251</v>
      </c>
    </row>
    <row r="31" spans="1:9" x14ac:dyDescent="0.25">
      <c r="A31" s="151" t="s">
        <v>125</v>
      </c>
      <c r="B31" s="151" t="s">
        <v>96</v>
      </c>
      <c r="C31" s="151" t="s">
        <v>126</v>
      </c>
      <c r="D31" s="152">
        <f>WEEKDAY(Uteis[[#This Row],[Coluna1]],2)</f>
        <v>3</v>
      </c>
      <c r="E31" s="152" t="str">
        <f t="shared" si="0"/>
        <v>quarta-feira</v>
      </c>
      <c r="F31" s="151" t="str">
        <f t="shared" si="1"/>
        <v>Prop 051/21</v>
      </c>
      <c r="G31" s="151" t="str">
        <f t="shared" si="2"/>
        <v>051/21</v>
      </c>
      <c r="H31" s="155" t="str">
        <f>TEXT(Uteis[[#This Row],[Coluna1]],"MM-AAAA")</f>
        <v>02-2021</v>
      </c>
      <c r="I31" s="156">
        <v>44251</v>
      </c>
    </row>
    <row r="32" spans="1:9" x14ac:dyDescent="0.25">
      <c r="A32" s="151" t="s">
        <v>125</v>
      </c>
      <c r="B32" s="151" t="s">
        <v>105</v>
      </c>
      <c r="C32" s="151" t="s">
        <v>126</v>
      </c>
      <c r="D32" s="152">
        <f>WEEKDAY(Uteis[[#This Row],[Coluna1]],2)</f>
        <v>3</v>
      </c>
      <c r="E32" s="152" t="str">
        <f t="shared" si="0"/>
        <v>quarta-feira</v>
      </c>
      <c r="F32" s="151" t="str">
        <f t="shared" si="1"/>
        <v>Prop 051/21</v>
      </c>
      <c r="G32" s="151" t="str">
        <f t="shared" si="2"/>
        <v>051/21</v>
      </c>
      <c r="H32" s="155" t="str">
        <f>TEXT(Uteis[[#This Row],[Coluna1]],"MM-AAAA")</f>
        <v>02-2021</v>
      </c>
      <c r="I32" s="156">
        <v>44251</v>
      </c>
    </row>
    <row r="33" spans="1:9" x14ac:dyDescent="0.25">
      <c r="A33" s="151" t="s">
        <v>125</v>
      </c>
      <c r="B33" s="151" t="s">
        <v>106</v>
      </c>
      <c r="C33" s="151" t="s">
        <v>126</v>
      </c>
      <c r="D33" s="152">
        <f>WEEKDAY(Uteis[[#This Row],[Coluna1]],2)</f>
        <v>3</v>
      </c>
      <c r="E33" s="152" t="str">
        <f t="shared" si="0"/>
        <v>quarta-feira</v>
      </c>
      <c r="F33" s="151" t="str">
        <f t="shared" si="1"/>
        <v>Prop 051/21</v>
      </c>
      <c r="G33" s="151" t="str">
        <f t="shared" si="2"/>
        <v>051/21</v>
      </c>
      <c r="H33" s="155" t="str">
        <f>TEXT(Uteis[[#This Row],[Coluna1]],"MM-AAAA")</f>
        <v>02-2021</v>
      </c>
      <c r="I33" s="156">
        <v>44251</v>
      </c>
    </row>
    <row r="34" spans="1:9" x14ac:dyDescent="0.25">
      <c r="A34" s="151" t="s">
        <v>120</v>
      </c>
      <c r="B34" s="151" t="s">
        <v>50</v>
      </c>
      <c r="C34" s="151" t="s">
        <v>127</v>
      </c>
      <c r="D34" s="152">
        <f>WEEKDAY(Uteis[[#This Row],[Coluna1]],2)</f>
        <v>3</v>
      </c>
      <c r="E34" s="152" t="str">
        <f t="shared" si="0"/>
        <v>quarta-feira</v>
      </c>
      <c r="F34" s="151" t="str">
        <f t="shared" si="1"/>
        <v>Prop 053/21</v>
      </c>
      <c r="G34" s="151" t="str">
        <f t="shared" si="2"/>
        <v>053/21</v>
      </c>
      <c r="H34" s="155" t="str">
        <f>TEXT(Uteis[[#This Row],[Coluna1]],"MM-AAAA")</f>
        <v>02-2021</v>
      </c>
      <c r="I34" s="156">
        <v>44237</v>
      </c>
    </row>
    <row r="35" spans="1:9" x14ac:dyDescent="0.25">
      <c r="A35" s="151" t="s">
        <v>123</v>
      </c>
      <c r="B35" s="151" t="s">
        <v>50</v>
      </c>
      <c r="C35" s="151" t="s">
        <v>127</v>
      </c>
      <c r="D35" s="152">
        <f>WEEKDAY(Uteis[[#This Row],[Coluna1]],2)</f>
        <v>3</v>
      </c>
      <c r="E35" s="152" t="str">
        <f t="shared" si="0"/>
        <v>quarta-feira</v>
      </c>
      <c r="F35" s="151" t="str">
        <f t="shared" si="1"/>
        <v>Prop 053/21</v>
      </c>
      <c r="G35" s="151" t="str">
        <f t="shared" si="2"/>
        <v>053/21</v>
      </c>
      <c r="H35" s="155" t="str">
        <f>TEXT(Uteis[[#This Row],[Coluna1]],"MM-AAAA")</f>
        <v>02-2021</v>
      </c>
      <c r="I35" s="156">
        <v>44244</v>
      </c>
    </row>
    <row r="36" spans="1:9" x14ac:dyDescent="0.25">
      <c r="A36" s="151" t="s">
        <v>120</v>
      </c>
      <c r="B36" s="151" t="s">
        <v>82</v>
      </c>
      <c r="C36" s="151" t="s">
        <v>128</v>
      </c>
      <c r="D36" s="152">
        <f>WEEKDAY(Uteis[[#This Row],[Coluna1]],2)</f>
        <v>3</v>
      </c>
      <c r="E36" s="152" t="str">
        <f t="shared" si="0"/>
        <v>quarta-feira</v>
      </c>
      <c r="F36" s="151" t="str">
        <f t="shared" si="1"/>
        <v>Prop 112/20</v>
      </c>
      <c r="G36" s="151" t="str">
        <f t="shared" si="2"/>
        <v>112/20</v>
      </c>
      <c r="H36" s="155" t="str">
        <f>TEXT(Uteis[[#This Row],[Coluna1]],"MM-AAAA")</f>
        <v>02-2021</v>
      </c>
      <c r="I36" s="156">
        <v>44237</v>
      </c>
    </row>
    <row r="37" spans="1:9" x14ac:dyDescent="0.25">
      <c r="A37" s="151" t="s">
        <v>120</v>
      </c>
      <c r="B37" s="151" t="s">
        <v>81</v>
      </c>
      <c r="C37" s="151" t="s">
        <v>128</v>
      </c>
      <c r="D37" s="152">
        <f>WEEKDAY(Uteis[[#This Row],[Coluna1]],2)</f>
        <v>3</v>
      </c>
      <c r="E37" s="152" t="str">
        <f t="shared" si="0"/>
        <v>quarta-feira</v>
      </c>
      <c r="F37" s="151" t="str">
        <f t="shared" si="1"/>
        <v>Prop 112/20</v>
      </c>
      <c r="G37" s="151" t="str">
        <f t="shared" si="2"/>
        <v>112/20</v>
      </c>
      <c r="H37" s="155" t="str">
        <f>TEXT(Uteis[[#This Row],[Coluna1]],"MM-AAAA")</f>
        <v>02-2021</v>
      </c>
      <c r="I37" s="156">
        <v>44237</v>
      </c>
    </row>
    <row r="38" spans="1:9" x14ac:dyDescent="0.25">
      <c r="A38" s="151" t="s">
        <v>123</v>
      </c>
      <c r="B38" s="151" t="s">
        <v>82</v>
      </c>
      <c r="C38" s="151" t="s">
        <v>128</v>
      </c>
      <c r="D38" s="152">
        <f>WEEKDAY(Uteis[[#This Row],[Coluna1]],2)</f>
        <v>3</v>
      </c>
      <c r="E38" s="152" t="str">
        <f t="shared" si="0"/>
        <v>quarta-feira</v>
      </c>
      <c r="F38" s="151" t="str">
        <f t="shared" si="1"/>
        <v>Prop 112/20</v>
      </c>
      <c r="G38" s="151" t="str">
        <f t="shared" si="2"/>
        <v>112/20</v>
      </c>
      <c r="H38" s="155" t="str">
        <f>TEXT(Uteis[[#This Row],[Coluna1]],"MM-AAAA")</f>
        <v>02-2021</v>
      </c>
      <c r="I38" s="156">
        <v>44244</v>
      </c>
    </row>
    <row r="39" spans="1:9" x14ac:dyDescent="0.25">
      <c r="A39" s="151" t="s">
        <v>123</v>
      </c>
      <c r="B39" s="151" t="s">
        <v>81</v>
      </c>
      <c r="C39" s="151" t="s">
        <v>128</v>
      </c>
      <c r="D39" s="152">
        <f>WEEKDAY(Uteis[[#This Row],[Coluna1]],2)</f>
        <v>3</v>
      </c>
      <c r="E39" s="152" t="str">
        <f t="shared" si="0"/>
        <v>quarta-feira</v>
      </c>
      <c r="F39" s="151" t="str">
        <f t="shared" si="1"/>
        <v>Prop 112/20</v>
      </c>
      <c r="G39" s="151" t="str">
        <f t="shared" si="2"/>
        <v>112/20</v>
      </c>
      <c r="H39" s="155" t="str">
        <f>TEXT(Uteis[[#This Row],[Coluna1]],"MM-AAAA")</f>
        <v>02-2021</v>
      </c>
      <c r="I39" s="156">
        <v>44244</v>
      </c>
    </row>
    <row r="40" spans="1:9" x14ac:dyDescent="0.25">
      <c r="A40" s="151" t="s">
        <v>125</v>
      </c>
      <c r="B40" s="151" t="s">
        <v>82</v>
      </c>
      <c r="C40" s="151" t="s">
        <v>128</v>
      </c>
      <c r="D40" s="152">
        <f>WEEKDAY(Uteis[[#This Row],[Coluna1]],2)</f>
        <v>3</v>
      </c>
      <c r="E40" s="152" t="str">
        <f t="shared" si="0"/>
        <v>quarta-feira</v>
      </c>
      <c r="F40" s="151" t="str">
        <f t="shared" si="1"/>
        <v>Prop 112/20</v>
      </c>
      <c r="G40" s="151" t="str">
        <f t="shared" si="2"/>
        <v>112/20</v>
      </c>
      <c r="H40" s="155" t="str">
        <f>TEXT(Uteis[[#This Row],[Coluna1]],"MM-AAAA")</f>
        <v>02-2021</v>
      </c>
      <c r="I40" s="156">
        <v>44251</v>
      </c>
    </row>
    <row r="41" spans="1:9" x14ac:dyDescent="0.25">
      <c r="A41" s="151" t="s">
        <v>125</v>
      </c>
      <c r="B41" s="151" t="s">
        <v>51</v>
      </c>
      <c r="C41" s="151" t="s">
        <v>128</v>
      </c>
      <c r="D41" s="152">
        <f>WEEKDAY(Uteis[[#This Row],[Coluna1]],2)</f>
        <v>3</v>
      </c>
      <c r="E41" s="152" t="str">
        <f t="shared" si="0"/>
        <v>quarta-feira</v>
      </c>
      <c r="F41" s="151" t="str">
        <f t="shared" si="1"/>
        <v>Prop 112/20</v>
      </c>
      <c r="G41" s="151" t="str">
        <f t="shared" si="2"/>
        <v>112/20</v>
      </c>
      <c r="H41" s="155" t="str">
        <f>TEXT(Uteis[[#This Row],[Coluna1]],"MM-AAAA")</f>
        <v>02-2021</v>
      </c>
      <c r="I41" s="156">
        <v>44251</v>
      </c>
    </row>
    <row r="42" spans="1:9" x14ac:dyDescent="0.25">
      <c r="A42" s="151" t="s">
        <v>125</v>
      </c>
      <c r="B42" s="151" t="s">
        <v>81</v>
      </c>
      <c r="C42" s="151" t="s">
        <v>128</v>
      </c>
      <c r="D42" s="152">
        <f>WEEKDAY(Uteis[[#This Row],[Coluna1]],2)</f>
        <v>3</v>
      </c>
      <c r="E42" s="152" t="str">
        <f t="shared" si="0"/>
        <v>quarta-feira</v>
      </c>
      <c r="F42" s="151" t="str">
        <f t="shared" si="1"/>
        <v>Prop 112/20</v>
      </c>
      <c r="G42" s="151" t="str">
        <f t="shared" si="2"/>
        <v>112/20</v>
      </c>
      <c r="H42" s="155" t="str">
        <f>TEXT(Uteis[[#This Row],[Coluna1]],"MM-AAAA")</f>
        <v>02-2021</v>
      </c>
      <c r="I42" s="156">
        <v>44251</v>
      </c>
    </row>
    <row r="43" spans="1:9" x14ac:dyDescent="0.25">
      <c r="A43" s="151" t="s">
        <v>125</v>
      </c>
      <c r="B43" s="151" t="s">
        <v>101</v>
      </c>
      <c r="C43" s="151" t="s">
        <v>129</v>
      </c>
      <c r="D43" s="152">
        <f>WEEKDAY(Uteis[[#This Row],[Coluna1]],2)</f>
        <v>3</v>
      </c>
      <c r="E43" s="152" t="str">
        <f t="shared" si="0"/>
        <v>quarta-feira</v>
      </c>
      <c r="F43" s="151" t="str">
        <f t="shared" si="1"/>
        <v>Prop 183/20</v>
      </c>
      <c r="G43" s="151" t="str">
        <f t="shared" si="2"/>
        <v>183/20</v>
      </c>
      <c r="H43" s="155" t="str">
        <f>TEXT(Uteis[[#This Row],[Coluna1]],"MM-AAAA")</f>
        <v>02-2021</v>
      </c>
      <c r="I43" s="156">
        <v>44251</v>
      </c>
    </row>
    <row r="44" spans="1:9" x14ac:dyDescent="0.25">
      <c r="A44" s="151" t="s">
        <v>125</v>
      </c>
      <c r="B44" s="151" t="s">
        <v>103</v>
      </c>
      <c r="C44" s="151" t="s">
        <v>129</v>
      </c>
      <c r="D44" s="152">
        <f>WEEKDAY(Uteis[[#This Row],[Coluna1]],2)</f>
        <v>3</v>
      </c>
      <c r="E44" s="152" t="str">
        <f t="shared" si="0"/>
        <v>quarta-feira</v>
      </c>
      <c r="F44" s="151" t="str">
        <f t="shared" si="1"/>
        <v>Prop 183/20</v>
      </c>
      <c r="G44" s="151" t="str">
        <f t="shared" si="2"/>
        <v>183/20</v>
      </c>
      <c r="H44" s="155" t="str">
        <f>TEXT(Uteis[[#This Row],[Coluna1]],"MM-AAAA")</f>
        <v>02-2021</v>
      </c>
      <c r="I44" s="156">
        <v>44251</v>
      </c>
    </row>
    <row r="45" spans="1:9" x14ac:dyDescent="0.25">
      <c r="A45" s="151" t="s">
        <v>125</v>
      </c>
      <c r="B45" s="151" t="s">
        <v>50</v>
      </c>
      <c r="C45" s="151" t="s">
        <v>129</v>
      </c>
      <c r="D45" s="152">
        <f>WEEKDAY(Uteis[[#This Row],[Coluna1]],2)</f>
        <v>3</v>
      </c>
      <c r="E45" s="152" t="str">
        <f t="shared" si="0"/>
        <v>quarta-feira</v>
      </c>
      <c r="F45" s="151" t="str">
        <f t="shared" si="1"/>
        <v>Prop 183/20</v>
      </c>
      <c r="G45" s="151" t="str">
        <f t="shared" si="2"/>
        <v>183/20</v>
      </c>
      <c r="H45" s="155" t="str">
        <f>TEXT(Uteis[[#This Row],[Coluna1]],"MM-AAAA")</f>
        <v>02-2021</v>
      </c>
      <c r="I45" s="156">
        <v>44251</v>
      </c>
    </row>
    <row r="46" spans="1:9" x14ac:dyDescent="0.25">
      <c r="A46" s="151" t="s">
        <v>125</v>
      </c>
      <c r="B46" s="151" t="s">
        <v>80</v>
      </c>
      <c r="C46" s="151" t="s">
        <v>129</v>
      </c>
      <c r="D46" s="152">
        <f>WEEKDAY(Uteis[[#This Row],[Coluna1]],2)</f>
        <v>3</v>
      </c>
      <c r="E46" s="152" t="str">
        <f t="shared" si="0"/>
        <v>quarta-feira</v>
      </c>
      <c r="F46" s="151" t="str">
        <f t="shared" si="1"/>
        <v>Prop 183/20</v>
      </c>
      <c r="G46" s="151" t="str">
        <f t="shared" si="2"/>
        <v>183/20</v>
      </c>
      <c r="H46" s="155" t="str">
        <f>TEXT(Uteis[[#This Row],[Coluna1]],"MM-AAAA")</f>
        <v>02-2021</v>
      </c>
      <c r="I46" s="156">
        <v>44251</v>
      </c>
    </row>
    <row r="47" spans="1:9" x14ac:dyDescent="0.25">
      <c r="A47" s="151" t="s">
        <v>118</v>
      </c>
      <c r="B47" s="151" t="s">
        <v>50</v>
      </c>
      <c r="C47" s="151" t="s">
        <v>130</v>
      </c>
      <c r="D47" s="152">
        <f>WEEKDAY(Uteis[[#This Row],[Coluna1]],2)</f>
        <v>3</v>
      </c>
      <c r="E47" s="152" t="str">
        <f t="shared" si="0"/>
        <v>quarta-feira</v>
      </c>
      <c r="F47" s="151" t="str">
        <f t="shared" si="1"/>
        <v>Prop 197/18</v>
      </c>
      <c r="G47" s="151" t="str">
        <f t="shared" si="2"/>
        <v>197/18</v>
      </c>
      <c r="H47" s="155" t="str">
        <f>TEXT(Uteis[[#This Row],[Coluna1]],"MM-AAAA")</f>
        <v>02-2021</v>
      </c>
      <c r="I47" s="156">
        <v>44230</v>
      </c>
    </row>
    <row r="48" spans="1:9" x14ac:dyDescent="0.25">
      <c r="A48" s="151" t="s">
        <v>118</v>
      </c>
      <c r="B48" s="151" t="s">
        <v>51</v>
      </c>
      <c r="C48" s="151" t="s">
        <v>130</v>
      </c>
      <c r="D48" s="152">
        <f>WEEKDAY(Uteis[[#This Row],[Coluna1]],2)</f>
        <v>3</v>
      </c>
      <c r="E48" s="152" t="str">
        <f t="shared" si="0"/>
        <v>quarta-feira</v>
      </c>
      <c r="F48" s="151" t="str">
        <f t="shared" si="1"/>
        <v>Prop 197/18</v>
      </c>
      <c r="G48" s="151" t="str">
        <f t="shared" si="2"/>
        <v>197/18</v>
      </c>
      <c r="H48" s="155" t="str">
        <f>TEXT(Uteis[[#This Row],[Coluna1]],"MM-AAAA")</f>
        <v>02-2021</v>
      </c>
      <c r="I48" s="156">
        <v>44230</v>
      </c>
    </row>
    <row r="49" spans="1:9" x14ac:dyDescent="0.25">
      <c r="A49" s="151" t="s">
        <v>118</v>
      </c>
      <c r="B49" s="151" t="s">
        <v>80</v>
      </c>
      <c r="C49" s="151" t="s">
        <v>130</v>
      </c>
      <c r="D49" s="152">
        <f>WEEKDAY(Uteis[[#This Row],[Coluna1]],2)</f>
        <v>3</v>
      </c>
      <c r="E49" s="152" t="str">
        <f t="shared" si="0"/>
        <v>quarta-feira</v>
      </c>
      <c r="F49" s="151" t="str">
        <f t="shared" si="1"/>
        <v>Prop 197/18</v>
      </c>
      <c r="G49" s="151" t="str">
        <f t="shared" si="2"/>
        <v>197/18</v>
      </c>
      <c r="H49" s="155" t="str">
        <f>TEXT(Uteis[[#This Row],[Coluna1]],"MM-AAAA")</f>
        <v>02-2021</v>
      </c>
      <c r="I49" s="156">
        <v>44230</v>
      </c>
    </row>
    <row r="50" spans="1:9" x14ac:dyDescent="0.25">
      <c r="A50" s="151" t="s">
        <v>118</v>
      </c>
      <c r="B50" s="151" t="s">
        <v>106</v>
      </c>
      <c r="C50" s="151" t="s">
        <v>130</v>
      </c>
      <c r="D50" s="152">
        <f>WEEKDAY(Uteis[[#This Row],[Coluna1]],2)</f>
        <v>3</v>
      </c>
      <c r="E50" s="152" t="str">
        <f t="shared" si="0"/>
        <v>quarta-feira</v>
      </c>
      <c r="F50" s="151" t="str">
        <f t="shared" si="1"/>
        <v>Prop 197/18</v>
      </c>
      <c r="G50" s="151" t="str">
        <f t="shared" si="2"/>
        <v>197/18</v>
      </c>
      <c r="H50" s="155" t="str">
        <f>TEXT(Uteis[[#This Row],[Coluna1]],"MM-AAAA")</f>
        <v>02-2021</v>
      </c>
      <c r="I50" s="156">
        <v>44230</v>
      </c>
    </row>
    <row r="51" spans="1:9" x14ac:dyDescent="0.25">
      <c r="A51" s="151" t="s">
        <v>120</v>
      </c>
      <c r="B51" s="151" t="s">
        <v>51</v>
      </c>
      <c r="C51" s="151" t="s">
        <v>130</v>
      </c>
      <c r="D51" s="152">
        <f>WEEKDAY(Uteis[[#This Row],[Coluna1]],2)</f>
        <v>3</v>
      </c>
      <c r="E51" s="152" t="str">
        <f t="shared" si="0"/>
        <v>quarta-feira</v>
      </c>
      <c r="F51" s="151" t="str">
        <f t="shared" si="1"/>
        <v>Prop 197/18</v>
      </c>
      <c r="G51" s="151" t="str">
        <f t="shared" si="2"/>
        <v>197/18</v>
      </c>
      <c r="H51" s="155" t="str">
        <f>TEXT(Uteis[[#This Row],[Coluna1]],"MM-AAAA")</f>
        <v>02-2021</v>
      </c>
      <c r="I51" s="156">
        <v>44237</v>
      </c>
    </row>
    <row r="52" spans="1:9" x14ac:dyDescent="0.25">
      <c r="A52" s="151" t="s">
        <v>120</v>
      </c>
      <c r="B52" s="151" t="s">
        <v>80</v>
      </c>
      <c r="C52" s="151" t="s">
        <v>130</v>
      </c>
      <c r="D52" s="152">
        <f>WEEKDAY(Uteis[[#This Row],[Coluna1]],2)</f>
        <v>3</v>
      </c>
      <c r="E52" s="152" t="str">
        <f t="shared" si="0"/>
        <v>quarta-feira</v>
      </c>
      <c r="F52" s="151" t="str">
        <f t="shared" si="1"/>
        <v>Prop 197/18</v>
      </c>
      <c r="G52" s="151" t="str">
        <f t="shared" si="2"/>
        <v>197/18</v>
      </c>
      <c r="H52" s="155" t="str">
        <f>TEXT(Uteis[[#This Row],[Coluna1]],"MM-AAAA")</f>
        <v>02-2021</v>
      </c>
      <c r="I52" s="156">
        <v>44237</v>
      </c>
    </row>
    <row r="53" spans="1:9" x14ac:dyDescent="0.25">
      <c r="A53" s="151" t="s">
        <v>120</v>
      </c>
      <c r="B53" s="151" t="s">
        <v>106</v>
      </c>
      <c r="C53" s="151" t="s">
        <v>130</v>
      </c>
      <c r="D53" s="152">
        <f>WEEKDAY(Uteis[[#This Row],[Coluna1]],2)</f>
        <v>3</v>
      </c>
      <c r="E53" s="152" t="str">
        <f t="shared" si="0"/>
        <v>quarta-feira</v>
      </c>
      <c r="F53" s="151" t="str">
        <f t="shared" si="1"/>
        <v>Prop 197/18</v>
      </c>
      <c r="G53" s="151" t="str">
        <f t="shared" si="2"/>
        <v>197/18</v>
      </c>
      <c r="H53" s="155" t="str">
        <f>TEXT(Uteis[[#This Row],[Coluna1]],"MM-AAAA")</f>
        <v>02-2021</v>
      </c>
      <c r="I53" s="156">
        <v>44237</v>
      </c>
    </row>
    <row r="54" spans="1:9" x14ac:dyDescent="0.25">
      <c r="A54" s="151" t="s">
        <v>123</v>
      </c>
      <c r="B54" s="151" t="s">
        <v>51</v>
      </c>
      <c r="C54" s="151" t="s">
        <v>130</v>
      </c>
      <c r="D54" s="152">
        <f>WEEKDAY(Uteis[[#This Row],[Coluna1]],2)</f>
        <v>3</v>
      </c>
      <c r="E54" s="152" t="str">
        <f t="shared" si="0"/>
        <v>quarta-feira</v>
      </c>
      <c r="F54" s="151" t="str">
        <f t="shared" si="1"/>
        <v>Prop 197/18</v>
      </c>
      <c r="G54" s="151" t="str">
        <f t="shared" si="2"/>
        <v>197/18</v>
      </c>
      <c r="H54" s="155" t="str">
        <f>TEXT(Uteis[[#This Row],[Coluna1]],"MM-AAAA")</f>
        <v>02-2021</v>
      </c>
      <c r="I54" s="156">
        <v>44244</v>
      </c>
    </row>
    <row r="55" spans="1:9" x14ac:dyDescent="0.25">
      <c r="A55" s="151" t="s">
        <v>123</v>
      </c>
      <c r="B55" s="151" t="s">
        <v>80</v>
      </c>
      <c r="C55" s="151" t="s">
        <v>130</v>
      </c>
      <c r="D55" s="152">
        <f>WEEKDAY(Uteis[[#This Row],[Coluna1]],2)</f>
        <v>3</v>
      </c>
      <c r="E55" s="152" t="str">
        <f t="shared" si="0"/>
        <v>quarta-feira</v>
      </c>
      <c r="F55" s="151" t="str">
        <f t="shared" si="1"/>
        <v>Prop 197/18</v>
      </c>
      <c r="G55" s="151" t="str">
        <f t="shared" si="2"/>
        <v>197/18</v>
      </c>
      <c r="H55" s="155" t="str">
        <f>TEXT(Uteis[[#This Row],[Coluna1]],"MM-AAAA")</f>
        <v>02-2021</v>
      </c>
      <c r="I55" s="156">
        <v>44244</v>
      </c>
    </row>
    <row r="56" spans="1:9" x14ac:dyDescent="0.25">
      <c r="A56" s="151" t="s">
        <v>123</v>
      </c>
      <c r="B56" s="151" t="s">
        <v>34</v>
      </c>
      <c r="C56" s="151" t="s">
        <v>130</v>
      </c>
      <c r="D56" s="152">
        <f>WEEKDAY(Uteis[[#This Row],[Coluna1]],2)</f>
        <v>3</v>
      </c>
      <c r="E56" s="152" t="str">
        <f t="shared" si="0"/>
        <v>quarta-feira</v>
      </c>
      <c r="F56" s="151" t="str">
        <f t="shared" si="1"/>
        <v>Prop 197/18</v>
      </c>
      <c r="G56" s="151" t="str">
        <f t="shared" si="2"/>
        <v>197/18</v>
      </c>
      <c r="H56" s="155" t="str">
        <f>TEXT(Uteis[[#This Row],[Coluna1]],"MM-AAAA")</f>
        <v>02-2021</v>
      </c>
      <c r="I56" s="156">
        <v>44244</v>
      </c>
    </row>
    <row r="57" spans="1:9" x14ac:dyDescent="0.25">
      <c r="A57" s="151" t="s">
        <v>120</v>
      </c>
      <c r="B57" s="151" t="s">
        <v>101</v>
      </c>
      <c r="C57" s="151" t="s">
        <v>131</v>
      </c>
      <c r="D57" s="152">
        <f>WEEKDAY(Uteis[[#This Row],[Coluna1]],2)</f>
        <v>3</v>
      </c>
      <c r="E57" s="152" t="str">
        <f t="shared" si="0"/>
        <v>quarta-feira</v>
      </c>
      <c r="F57" s="151" t="str">
        <f t="shared" si="1"/>
        <v>Prop 267/20</v>
      </c>
      <c r="G57" s="151" t="str">
        <f t="shared" si="2"/>
        <v>267/20</v>
      </c>
      <c r="H57" s="155" t="str">
        <f>TEXT(Uteis[[#This Row],[Coluna1]],"MM-AAAA")</f>
        <v>02-2021</v>
      </c>
      <c r="I57" s="156">
        <v>44237</v>
      </c>
    </row>
    <row r="58" spans="1:9" x14ac:dyDescent="0.25">
      <c r="A58" s="151" t="s">
        <v>120</v>
      </c>
      <c r="B58" s="151" t="s">
        <v>96</v>
      </c>
      <c r="C58" s="151" t="s">
        <v>131</v>
      </c>
      <c r="D58" s="152">
        <f>WEEKDAY(Uteis[[#This Row],[Coluna1]],2)</f>
        <v>3</v>
      </c>
      <c r="E58" s="152" t="str">
        <f t="shared" si="0"/>
        <v>quarta-feira</v>
      </c>
      <c r="F58" s="151" t="str">
        <f t="shared" si="1"/>
        <v>Prop 267/20</v>
      </c>
      <c r="G58" s="151" t="str">
        <f t="shared" si="2"/>
        <v>267/20</v>
      </c>
      <c r="H58" s="155" t="str">
        <f>TEXT(Uteis[[#This Row],[Coluna1]],"MM-AAAA")</f>
        <v>02-2021</v>
      </c>
      <c r="I58" s="156">
        <v>44237</v>
      </c>
    </row>
    <row r="59" spans="1:9" x14ac:dyDescent="0.25">
      <c r="A59" s="151" t="s">
        <v>120</v>
      </c>
      <c r="B59" s="151" t="s">
        <v>103</v>
      </c>
      <c r="C59" s="151" t="s">
        <v>131</v>
      </c>
      <c r="D59" s="152">
        <f>WEEKDAY(Uteis[[#This Row],[Coluna1]],2)</f>
        <v>3</v>
      </c>
      <c r="E59" s="152" t="str">
        <f t="shared" si="0"/>
        <v>quarta-feira</v>
      </c>
      <c r="F59" s="151" t="str">
        <f t="shared" si="1"/>
        <v>Prop 267/20</v>
      </c>
      <c r="G59" s="151" t="str">
        <f t="shared" si="2"/>
        <v>267/20</v>
      </c>
      <c r="H59" s="155" t="str">
        <f>TEXT(Uteis[[#This Row],[Coluna1]],"MM-AAAA")</f>
        <v>02-2021</v>
      </c>
      <c r="I59" s="156">
        <v>44237</v>
      </c>
    </row>
    <row r="60" spans="1:9" x14ac:dyDescent="0.25">
      <c r="A60" s="151" t="s">
        <v>120</v>
      </c>
      <c r="B60" s="151" t="s">
        <v>104</v>
      </c>
      <c r="C60" s="151" t="s">
        <v>131</v>
      </c>
      <c r="D60" s="152">
        <f>WEEKDAY(Uteis[[#This Row],[Coluna1]],2)</f>
        <v>3</v>
      </c>
      <c r="E60" s="152" t="str">
        <f t="shared" si="0"/>
        <v>quarta-feira</v>
      </c>
      <c r="F60" s="151" t="str">
        <f t="shared" si="1"/>
        <v>Prop 267/20</v>
      </c>
      <c r="G60" s="151" t="str">
        <f t="shared" si="2"/>
        <v>267/20</v>
      </c>
      <c r="H60" s="155" t="str">
        <f>TEXT(Uteis[[#This Row],[Coluna1]],"MM-AAAA")</f>
        <v>02-2021</v>
      </c>
      <c r="I60" s="156">
        <v>44237</v>
      </c>
    </row>
    <row r="61" spans="1:9" x14ac:dyDescent="0.25">
      <c r="A61" s="151" t="s">
        <v>123</v>
      </c>
      <c r="B61" s="151" t="s">
        <v>101</v>
      </c>
      <c r="C61" s="151" t="s">
        <v>131</v>
      </c>
      <c r="D61" s="152">
        <f>WEEKDAY(Uteis[[#This Row],[Coluna1]],2)</f>
        <v>3</v>
      </c>
      <c r="E61" s="152" t="str">
        <f t="shared" si="0"/>
        <v>quarta-feira</v>
      </c>
      <c r="F61" s="151" t="str">
        <f t="shared" si="1"/>
        <v>Prop 267/20</v>
      </c>
      <c r="G61" s="151" t="str">
        <f t="shared" si="2"/>
        <v>267/20</v>
      </c>
      <c r="H61" s="155" t="str">
        <f>TEXT(Uteis[[#This Row],[Coluna1]],"MM-AAAA")</f>
        <v>02-2021</v>
      </c>
      <c r="I61" s="156">
        <v>44244</v>
      </c>
    </row>
    <row r="62" spans="1:9" x14ac:dyDescent="0.25">
      <c r="A62" s="151" t="s">
        <v>123</v>
      </c>
      <c r="B62" s="151" t="s">
        <v>103</v>
      </c>
      <c r="C62" s="151" t="s">
        <v>131</v>
      </c>
      <c r="D62" s="152">
        <f>WEEKDAY(Uteis[[#This Row],[Coluna1]],2)</f>
        <v>3</v>
      </c>
      <c r="E62" s="152" t="str">
        <f t="shared" si="0"/>
        <v>quarta-feira</v>
      </c>
      <c r="F62" s="151" t="str">
        <f t="shared" si="1"/>
        <v>Prop 267/20</v>
      </c>
      <c r="G62" s="151" t="str">
        <f t="shared" si="2"/>
        <v>267/20</v>
      </c>
      <c r="H62" s="155" t="str">
        <f>TEXT(Uteis[[#This Row],[Coluna1]],"MM-AAAA")</f>
        <v>02-2021</v>
      </c>
      <c r="I62" s="156">
        <v>44244</v>
      </c>
    </row>
    <row r="63" spans="1:9" x14ac:dyDescent="0.25">
      <c r="A63" s="151" t="s">
        <v>123</v>
      </c>
      <c r="B63" s="151" t="s">
        <v>104</v>
      </c>
      <c r="C63" s="151" t="s">
        <v>131</v>
      </c>
      <c r="D63" s="152">
        <f>WEEKDAY(Uteis[[#This Row],[Coluna1]],2)</f>
        <v>3</v>
      </c>
      <c r="E63" s="152" t="str">
        <f t="shared" si="0"/>
        <v>quarta-feira</v>
      </c>
      <c r="F63" s="151" t="str">
        <f t="shared" si="1"/>
        <v>Prop 267/20</v>
      </c>
      <c r="G63" s="151" t="str">
        <f t="shared" si="2"/>
        <v>267/20</v>
      </c>
      <c r="H63" s="155" t="str">
        <f>TEXT(Uteis[[#This Row],[Coluna1]],"MM-AAAA")</f>
        <v>02-2021</v>
      </c>
      <c r="I63" s="156">
        <v>44244</v>
      </c>
    </row>
    <row r="64" spans="1:9" x14ac:dyDescent="0.25">
      <c r="A64" s="151" t="s">
        <v>120</v>
      </c>
      <c r="B64" s="151" t="s">
        <v>36</v>
      </c>
      <c r="C64" s="151" t="s">
        <v>132</v>
      </c>
      <c r="D64" s="152">
        <f>WEEKDAY(Uteis[[#This Row],[Coluna1]],2)</f>
        <v>3</v>
      </c>
      <c r="E64" s="152" t="str">
        <f t="shared" si="0"/>
        <v>quarta-feira</v>
      </c>
      <c r="F64" s="151" t="str">
        <f t="shared" si="1"/>
        <v>Prop 397/20</v>
      </c>
      <c r="G64" s="151" t="str">
        <f t="shared" si="2"/>
        <v>397/20</v>
      </c>
      <c r="H64" s="155" t="str">
        <f>TEXT(Uteis[[#This Row],[Coluna1]],"MM-AAAA")</f>
        <v>02-2021</v>
      </c>
      <c r="I64" s="156">
        <v>44237</v>
      </c>
    </row>
    <row r="65" spans="1:9" x14ac:dyDescent="0.25">
      <c r="A65" s="151" t="s">
        <v>120</v>
      </c>
      <c r="B65" s="151" t="s">
        <v>83</v>
      </c>
      <c r="C65" s="151" t="s">
        <v>132</v>
      </c>
      <c r="D65" s="152">
        <f>WEEKDAY(Uteis[[#This Row],[Coluna1]],2)</f>
        <v>3</v>
      </c>
      <c r="E65" s="152" t="str">
        <f t="shared" si="0"/>
        <v>quarta-feira</v>
      </c>
      <c r="F65" s="151" t="str">
        <f t="shared" si="1"/>
        <v>Prop 397/20</v>
      </c>
      <c r="G65" s="151" t="str">
        <f t="shared" si="2"/>
        <v>397/20</v>
      </c>
      <c r="H65" s="155" t="str">
        <f>TEXT(Uteis[[#This Row],[Coluna1]],"MM-AAAA")</f>
        <v>02-2021</v>
      </c>
      <c r="I65" s="156">
        <v>44237</v>
      </c>
    </row>
    <row r="66" spans="1:9" x14ac:dyDescent="0.25">
      <c r="A66" s="151" t="s">
        <v>133</v>
      </c>
      <c r="B66" s="151" t="s">
        <v>36</v>
      </c>
      <c r="C66" s="151" t="s">
        <v>134</v>
      </c>
      <c r="D66" s="152">
        <f>WEEKDAY(Uteis[[#This Row],[Coluna1]],2)</f>
        <v>4</v>
      </c>
      <c r="E66" s="152" t="str">
        <f t="shared" si="0"/>
        <v>quinta-feira</v>
      </c>
      <c r="F66" s="151" t="str">
        <f t="shared" si="1"/>
        <v>Prop 011/21</v>
      </c>
      <c r="G66" s="151" t="str">
        <f t="shared" si="2"/>
        <v>011/21</v>
      </c>
      <c r="H66" s="155" t="str">
        <f>TEXT(Uteis[[#This Row],[Coluna1]],"MM-AAAA")</f>
        <v>02-2021</v>
      </c>
      <c r="I66" s="156">
        <v>44252</v>
      </c>
    </row>
    <row r="67" spans="1:9" x14ac:dyDescent="0.25">
      <c r="A67" s="151" t="s">
        <v>133</v>
      </c>
      <c r="B67" s="151" t="s">
        <v>51</v>
      </c>
      <c r="C67" s="151" t="s">
        <v>134</v>
      </c>
      <c r="D67" s="152">
        <f>WEEKDAY(Uteis[[#This Row],[Coluna1]],2)</f>
        <v>4</v>
      </c>
      <c r="E67" s="152" t="str">
        <f t="shared" si="0"/>
        <v>quinta-feira</v>
      </c>
      <c r="F67" s="151" t="str">
        <f t="shared" si="1"/>
        <v>Prop 011/21</v>
      </c>
      <c r="G67" s="151" t="str">
        <f t="shared" si="2"/>
        <v>011/21</v>
      </c>
      <c r="H67" s="155" t="str">
        <f>TEXT(Uteis[[#This Row],[Coluna1]],"MM-AAAA")</f>
        <v>02-2021</v>
      </c>
      <c r="I67" s="156">
        <v>44252</v>
      </c>
    </row>
    <row r="68" spans="1:9" x14ac:dyDescent="0.25">
      <c r="A68" s="151" t="s">
        <v>135</v>
      </c>
      <c r="B68" s="151" t="s">
        <v>36</v>
      </c>
      <c r="C68" s="151" t="s">
        <v>136</v>
      </c>
      <c r="D68" s="152">
        <f>WEEKDAY(Uteis[[#This Row],[Coluna1]],2)</f>
        <v>4</v>
      </c>
      <c r="E68" s="152" t="str">
        <f t="shared" ref="E68:E131" si="3">IF(D68=" "," ",(IF(D68=7,"domingo",IF(D68=6,"sábado",IF(D68=5,"sexta-feira",IF(D68=4,"quinta-feira",IF(D68=3,"quarta-feira",IF(D68=2,"terça-feira","segunda-feira"))))))))</f>
        <v>quinta-feira</v>
      </c>
      <c r="F68" s="151" t="str">
        <f t="shared" ref="F68:F131" si="4">LEFT(C68,11)</f>
        <v>Prop 033/21</v>
      </c>
      <c r="G68" s="151" t="str">
        <f t="shared" ref="G68:G131" si="5">RIGHT(F68,6)</f>
        <v>033/21</v>
      </c>
      <c r="H68" s="155" t="str">
        <f>TEXT(Uteis[[#This Row],[Coluna1]],"MM-AAAA")</f>
        <v>02-2021</v>
      </c>
      <c r="I68" s="156">
        <v>44231</v>
      </c>
    </row>
    <row r="69" spans="1:9" x14ac:dyDescent="0.25">
      <c r="A69" s="151" t="s">
        <v>135</v>
      </c>
      <c r="B69" s="151" t="s">
        <v>83</v>
      </c>
      <c r="C69" s="151" t="s">
        <v>136</v>
      </c>
      <c r="D69" s="152">
        <f>WEEKDAY(Uteis[[#This Row],[Coluna1]],2)</f>
        <v>4</v>
      </c>
      <c r="E69" s="152" t="str">
        <f t="shared" si="3"/>
        <v>quinta-feira</v>
      </c>
      <c r="F69" s="151" t="str">
        <f t="shared" si="4"/>
        <v>Prop 033/21</v>
      </c>
      <c r="G69" s="151" t="str">
        <f t="shared" si="5"/>
        <v>033/21</v>
      </c>
      <c r="H69" s="155" t="str">
        <f>TEXT(Uteis[[#This Row],[Coluna1]],"MM-AAAA")</f>
        <v>02-2021</v>
      </c>
      <c r="I69" s="156">
        <v>44231</v>
      </c>
    </row>
    <row r="70" spans="1:9" x14ac:dyDescent="0.25">
      <c r="A70" s="151" t="s">
        <v>137</v>
      </c>
      <c r="B70" s="151" t="s">
        <v>36</v>
      </c>
      <c r="C70" s="151" t="s">
        <v>124</v>
      </c>
      <c r="D70" s="152">
        <f>WEEKDAY(Uteis[[#This Row],[Coluna1]],2)</f>
        <v>4</v>
      </c>
      <c r="E70" s="152" t="str">
        <f t="shared" si="3"/>
        <v>quinta-feira</v>
      </c>
      <c r="F70" s="151" t="str">
        <f t="shared" si="4"/>
        <v>Prop 045/21</v>
      </c>
      <c r="G70" s="151" t="str">
        <f t="shared" si="5"/>
        <v>045/21</v>
      </c>
      <c r="H70" s="155" t="str">
        <f>TEXT(Uteis[[#This Row],[Coluna1]],"MM-AAAA")</f>
        <v>02-2021</v>
      </c>
      <c r="I70" s="156">
        <v>44245</v>
      </c>
    </row>
    <row r="71" spans="1:9" x14ac:dyDescent="0.25">
      <c r="A71" s="151" t="s">
        <v>137</v>
      </c>
      <c r="B71" s="151" t="s">
        <v>83</v>
      </c>
      <c r="C71" s="151" t="s">
        <v>124</v>
      </c>
      <c r="D71" s="152">
        <f>WEEKDAY(Uteis[[#This Row],[Coluna1]],2)</f>
        <v>4</v>
      </c>
      <c r="E71" s="152" t="str">
        <f t="shared" si="3"/>
        <v>quinta-feira</v>
      </c>
      <c r="F71" s="151" t="str">
        <f t="shared" si="4"/>
        <v>Prop 045/21</v>
      </c>
      <c r="G71" s="151" t="str">
        <f t="shared" si="5"/>
        <v>045/21</v>
      </c>
      <c r="H71" s="155" t="str">
        <f>TEXT(Uteis[[#This Row],[Coluna1]],"MM-AAAA")</f>
        <v>02-2021</v>
      </c>
      <c r="I71" s="156">
        <v>44245</v>
      </c>
    </row>
    <row r="72" spans="1:9" x14ac:dyDescent="0.25">
      <c r="A72" s="151" t="s">
        <v>133</v>
      </c>
      <c r="B72" s="151" t="s">
        <v>34</v>
      </c>
      <c r="C72" s="151" t="s">
        <v>124</v>
      </c>
      <c r="D72" s="152">
        <f>WEEKDAY(Uteis[[#This Row],[Coluna1]],2)</f>
        <v>4</v>
      </c>
      <c r="E72" s="152" t="str">
        <f t="shared" si="3"/>
        <v>quinta-feira</v>
      </c>
      <c r="F72" s="151" t="str">
        <f t="shared" si="4"/>
        <v>Prop 045/21</v>
      </c>
      <c r="G72" s="151" t="str">
        <f t="shared" si="5"/>
        <v>045/21</v>
      </c>
      <c r="H72" s="155" t="str">
        <f>TEXT(Uteis[[#This Row],[Coluna1]],"MM-AAAA")</f>
        <v>02-2021</v>
      </c>
      <c r="I72" s="156">
        <v>44252</v>
      </c>
    </row>
    <row r="73" spans="1:9" x14ac:dyDescent="0.25">
      <c r="A73" s="151" t="s">
        <v>133</v>
      </c>
      <c r="B73" s="151" t="s">
        <v>83</v>
      </c>
      <c r="C73" s="151" t="s">
        <v>124</v>
      </c>
      <c r="D73" s="152">
        <f>WEEKDAY(Uteis[[#This Row],[Coluna1]],2)</f>
        <v>4</v>
      </c>
      <c r="E73" s="152" t="str">
        <f t="shared" si="3"/>
        <v>quinta-feira</v>
      </c>
      <c r="F73" s="151" t="str">
        <f t="shared" si="4"/>
        <v>Prop 045/21</v>
      </c>
      <c r="G73" s="151" t="str">
        <f t="shared" si="5"/>
        <v>045/21</v>
      </c>
      <c r="H73" s="155" t="str">
        <f>TEXT(Uteis[[#This Row],[Coluna1]],"MM-AAAA")</f>
        <v>02-2021</v>
      </c>
      <c r="I73" s="156">
        <v>44252</v>
      </c>
    </row>
    <row r="74" spans="1:9" x14ac:dyDescent="0.25">
      <c r="A74" s="151" t="s">
        <v>137</v>
      </c>
      <c r="B74" s="151" t="s">
        <v>100</v>
      </c>
      <c r="C74" s="151" t="s">
        <v>126</v>
      </c>
      <c r="D74" s="152">
        <f>WEEKDAY(Uteis[[#This Row],[Coluna1]],2)</f>
        <v>4</v>
      </c>
      <c r="E74" s="152" t="str">
        <f t="shared" si="3"/>
        <v>quinta-feira</v>
      </c>
      <c r="F74" s="151" t="str">
        <f t="shared" si="4"/>
        <v>Prop 051/21</v>
      </c>
      <c r="G74" s="151" t="str">
        <f t="shared" si="5"/>
        <v>051/21</v>
      </c>
      <c r="H74" s="155" t="str">
        <f>TEXT(Uteis[[#This Row],[Coluna1]],"MM-AAAA")</f>
        <v>02-2021</v>
      </c>
      <c r="I74" s="156">
        <v>44245</v>
      </c>
    </row>
    <row r="75" spans="1:9" x14ac:dyDescent="0.25">
      <c r="A75" s="151" t="s">
        <v>137</v>
      </c>
      <c r="B75" s="151" t="s">
        <v>96</v>
      </c>
      <c r="C75" s="151" t="s">
        <v>126</v>
      </c>
      <c r="D75" s="152">
        <f>WEEKDAY(Uteis[[#This Row],[Coluna1]],2)</f>
        <v>4</v>
      </c>
      <c r="E75" s="152" t="str">
        <f t="shared" si="3"/>
        <v>quinta-feira</v>
      </c>
      <c r="F75" s="151" t="str">
        <f t="shared" si="4"/>
        <v>Prop 051/21</v>
      </c>
      <c r="G75" s="151" t="str">
        <f t="shared" si="5"/>
        <v>051/21</v>
      </c>
      <c r="H75" s="155" t="str">
        <f>TEXT(Uteis[[#This Row],[Coluna1]],"MM-AAAA")</f>
        <v>02-2021</v>
      </c>
      <c r="I75" s="156">
        <v>44245</v>
      </c>
    </row>
    <row r="76" spans="1:9" x14ac:dyDescent="0.25">
      <c r="A76" s="151" t="s">
        <v>137</v>
      </c>
      <c r="B76" s="151" t="s">
        <v>105</v>
      </c>
      <c r="C76" s="151" t="s">
        <v>126</v>
      </c>
      <c r="D76" s="152">
        <f>WEEKDAY(Uteis[[#This Row],[Coluna1]],2)</f>
        <v>4</v>
      </c>
      <c r="E76" s="152" t="str">
        <f t="shared" si="3"/>
        <v>quinta-feira</v>
      </c>
      <c r="F76" s="151" t="str">
        <f t="shared" si="4"/>
        <v>Prop 051/21</v>
      </c>
      <c r="G76" s="151" t="str">
        <f t="shared" si="5"/>
        <v>051/21</v>
      </c>
      <c r="H76" s="155" t="str">
        <f>TEXT(Uteis[[#This Row],[Coluna1]],"MM-AAAA")</f>
        <v>02-2021</v>
      </c>
      <c r="I76" s="156">
        <v>44245</v>
      </c>
    </row>
    <row r="77" spans="1:9" x14ac:dyDescent="0.25">
      <c r="A77" s="151" t="s">
        <v>137</v>
      </c>
      <c r="B77" s="151" t="s">
        <v>106</v>
      </c>
      <c r="C77" s="151" t="s">
        <v>126</v>
      </c>
      <c r="D77" s="152">
        <f>WEEKDAY(Uteis[[#This Row],[Coluna1]],2)</f>
        <v>4</v>
      </c>
      <c r="E77" s="152" t="str">
        <f t="shared" si="3"/>
        <v>quinta-feira</v>
      </c>
      <c r="F77" s="151" t="str">
        <f t="shared" si="4"/>
        <v>Prop 051/21</v>
      </c>
      <c r="G77" s="151" t="str">
        <f t="shared" si="5"/>
        <v>051/21</v>
      </c>
      <c r="H77" s="155" t="str">
        <f>TEXT(Uteis[[#This Row],[Coluna1]],"MM-AAAA")</f>
        <v>02-2021</v>
      </c>
      <c r="I77" s="156">
        <v>44245</v>
      </c>
    </row>
    <row r="78" spans="1:9" x14ac:dyDescent="0.25">
      <c r="A78" s="151" t="s">
        <v>133</v>
      </c>
      <c r="B78" s="151" t="s">
        <v>102</v>
      </c>
      <c r="C78" s="151" t="s">
        <v>126</v>
      </c>
      <c r="D78" s="152">
        <f>WEEKDAY(Uteis[[#This Row],[Coluna1]],2)</f>
        <v>4</v>
      </c>
      <c r="E78" s="152" t="str">
        <f t="shared" si="3"/>
        <v>quinta-feira</v>
      </c>
      <c r="F78" s="151" t="str">
        <f t="shared" si="4"/>
        <v>Prop 051/21</v>
      </c>
      <c r="G78" s="151" t="str">
        <f t="shared" si="5"/>
        <v>051/21</v>
      </c>
      <c r="H78" s="155" t="str">
        <f>TEXT(Uteis[[#This Row],[Coluna1]],"MM-AAAA")</f>
        <v>02-2021</v>
      </c>
      <c r="I78" s="156">
        <v>44252</v>
      </c>
    </row>
    <row r="79" spans="1:9" x14ac:dyDescent="0.25">
      <c r="A79" s="151" t="s">
        <v>133</v>
      </c>
      <c r="B79" s="151" t="s">
        <v>96</v>
      </c>
      <c r="C79" s="151" t="s">
        <v>126</v>
      </c>
      <c r="D79" s="152">
        <f>WEEKDAY(Uteis[[#This Row],[Coluna1]],2)</f>
        <v>4</v>
      </c>
      <c r="E79" s="152" t="str">
        <f t="shared" si="3"/>
        <v>quinta-feira</v>
      </c>
      <c r="F79" s="151" t="str">
        <f t="shared" si="4"/>
        <v>Prop 051/21</v>
      </c>
      <c r="G79" s="151" t="str">
        <f t="shared" si="5"/>
        <v>051/21</v>
      </c>
      <c r="H79" s="155" t="str">
        <f>TEXT(Uteis[[#This Row],[Coluna1]],"MM-AAAA")</f>
        <v>02-2021</v>
      </c>
      <c r="I79" s="156">
        <v>44252</v>
      </c>
    </row>
    <row r="80" spans="1:9" x14ac:dyDescent="0.25">
      <c r="A80" s="151" t="s">
        <v>133</v>
      </c>
      <c r="B80" s="151" t="s">
        <v>105</v>
      </c>
      <c r="C80" s="151" t="s">
        <v>126</v>
      </c>
      <c r="D80" s="152">
        <f>WEEKDAY(Uteis[[#This Row],[Coluna1]],2)</f>
        <v>4</v>
      </c>
      <c r="E80" s="152" t="str">
        <f t="shared" si="3"/>
        <v>quinta-feira</v>
      </c>
      <c r="F80" s="151" t="str">
        <f t="shared" si="4"/>
        <v>Prop 051/21</v>
      </c>
      <c r="G80" s="151" t="str">
        <f t="shared" si="5"/>
        <v>051/21</v>
      </c>
      <c r="H80" s="155" t="str">
        <f>TEXT(Uteis[[#This Row],[Coluna1]],"MM-AAAA")</f>
        <v>02-2021</v>
      </c>
      <c r="I80" s="156">
        <v>44252</v>
      </c>
    </row>
    <row r="81" spans="1:9" x14ac:dyDescent="0.25">
      <c r="A81" s="151" t="s">
        <v>133</v>
      </c>
      <c r="B81" s="151" t="s">
        <v>106</v>
      </c>
      <c r="C81" s="151" t="s">
        <v>126</v>
      </c>
      <c r="D81" s="152">
        <f>WEEKDAY(Uteis[[#This Row],[Coluna1]],2)</f>
        <v>4</v>
      </c>
      <c r="E81" s="152" t="str">
        <f t="shared" si="3"/>
        <v>quinta-feira</v>
      </c>
      <c r="F81" s="151" t="str">
        <f t="shared" si="4"/>
        <v>Prop 051/21</v>
      </c>
      <c r="G81" s="151" t="str">
        <f t="shared" si="5"/>
        <v>051/21</v>
      </c>
      <c r="H81" s="155" t="str">
        <f>TEXT(Uteis[[#This Row],[Coluna1]],"MM-AAAA")</f>
        <v>02-2021</v>
      </c>
      <c r="I81" s="156">
        <v>44252</v>
      </c>
    </row>
    <row r="82" spans="1:9" x14ac:dyDescent="0.25">
      <c r="A82" s="151" t="s">
        <v>135</v>
      </c>
      <c r="B82" s="151" t="s">
        <v>101</v>
      </c>
      <c r="C82" s="151" t="s">
        <v>127</v>
      </c>
      <c r="D82" s="152">
        <f>WEEKDAY(Uteis[[#This Row],[Coluna1]],2)</f>
        <v>4</v>
      </c>
      <c r="E82" s="152" t="str">
        <f t="shared" si="3"/>
        <v>quinta-feira</v>
      </c>
      <c r="F82" s="151" t="str">
        <f t="shared" si="4"/>
        <v>Prop 053/21</v>
      </c>
      <c r="G82" s="151" t="str">
        <f t="shared" si="5"/>
        <v>053/21</v>
      </c>
      <c r="H82" s="155" t="str">
        <f>TEXT(Uteis[[#This Row],[Coluna1]],"MM-AAAA")</f>
        <v>02-2021</v>
      </c>
      <c r="I82" s="156">
        <v>44231</v>
      </c>
    </row>
    <row r="83" spans="1:9" x14ac:dyDescent="0.25">
      <c r="A83" s="151" t="s">
        <v>135</v>
      </c>
      <c r="B83" s="151" t="s">
        <v>103</v>
      </c>
      <c r="C83" s="151" t="s">
        <v>127</v>
      </c>
      <c r="D83" s="152">
        <f>WEEKDAY(Uteis[[#This Row],[Coluna1]],2)</f>
        <v>4</v>
      </c>
      <c r="E83" s="152" t="str">
        <f t="shared" si="3"/>
        <v>quinta-feira</v>
      </c>
      <c r="F83" s="151" t="str">
        <f t="shared" si="4"/>
        <v>Prop 053/21</v>
      </c>
      <c r="G83" s="151" t="str">
        <f t="shared" si="5"/>
        <v>053/21</v>
      </c>
      <c r="H83" s="155" t="str">
        <f>TEXT(Uteis[[#This Row],[Coluna1]],"MM-AAAA")</f>
        <v>02-2021</v>
      </c>
      <c r="I83" s="156">
        <v>44231</v>
      </c>
    </row>
    <row r="84" spans="1:9" x14ac:dyDescent="0.25">
      <c r="A84" s="151" t="s">
        <v>135</v>
      </c>
      <c r="B84" s="151" t="s">
        <v>104</v>
      </c>
      <c r="C84" s="151" t="s">
        <v>127</v>
      </c>
      <c r="D84" s="152">
        <f>WEEKDAY(Uteis[[#This Row],[Coluna1]],2)</f>
        <v>4</v>
      </c>
      <c r="E84" s="152" t="str">
        <f t="shared" si="3"/>
        <v>quinta-feira</v>
      </c>
      <c r="F84" s="151" t="str">
        <f t="shared" si="4"/>
        <v>Prop 053/21</v>
      </c>
      <c r="G84" s="151" t="str">
        <f t="shared" si="5"/>
        <v>053/21</v>
      </c>
      <c r="H84" s="155" t="str">
        <f>TEXT(Uteis[[#This Row],[Coluna1]],"MM-AAAA")</f>
        <v>02-2021</v>
      </c>
      <c r="I84" s="156">
        <v>44231</v>
      </c>
    </row>
    <row r="85" spans="1:9" x14ac:dyDescent="0.25">
      <c r="A85" s="151" t="s">
        <v>137</v>
      </c>
      <c r="B85" s="151" t="s">
        <v>50</v>
      </c>
      <c r="C85" s="151" t="s">
        <v>127</v>
      </c>
      <c r="D85" s="152">
        <f>WEEKDAY(Uteis[[#This Row],[Coluna1]],2)</f>
        <v>4</v>
      </c>
      <c r="E85" s="152" t="str">
        <f t="shared" si="3"/>
        <v>quinta-feira</v>
      </c>
      <c r="F85" s="151" t="str">
        <f t="shared" si="4"/>
        <v>Prop 053/21</v>
      </c>
      <c r="G85" s="151" t="str">
        <f t="shared" si="5"/>
        <v>053/21</v>
      </c>
      <c r="H85" s="155" t="str">
        <f>TEXT(Uteis[[#This Row],[Coluna1]],"MM-AAAA")</f>
        <v>02-2021</v>
      </c>
      <c r="I85" s="156">
        <v>44245</v>
      </c>
    </row>
    <row r="86" spans="1:9" x14ac:dyDescent="0.25">
      <c r="A86" s="151" t="s">
        <v>135</v>
      </c>
      <c r="B86" s="151" t="s">
        <v>82</v>
      </c>
      <c r="C86" s="151" t="s">
        <v>128</v>
      </c>
      <c r="D86" s="152">
        <f>WEEKDAY(Uteis[[#This Row],[Coluna1]],2)</f>
        <v>4</v>
      </c>
      <c r="E86" s="152" t="str">
        <f t="shared" si="3"/>
        <v>quinta-feira</v>
      </c>
      <c r="F86" s="151" t="str">
        <f t="shared" si="4"/>
        <v>Prop 112/20</v>
      </c>
      <c r="G86" s="151" t="str">
        <f t="shared" si="5"/>
        <v>112/20</v>
      </c>
      <c r="H86" s="155" t="str">
        <f>TEXT(Uteis[[#This Row],[Coluna1]],"MM-AAAA")</f>
        <v>02-2021</v>
      </c>
      <c r="I86" s="156">
        <v>44231</v>
      </c>
    </row>
    <row r="87" spans="1:9" x14ac:dyDescent="0.25">
      <c r="A87" s="151" t="s">
        <v>135</v>
      </c>
      <c r="B87" s="151" t="s">
        <v>81</v>
      </c>
      <c r="C87" s="151" t="s">
        <v>128</v>
      </c>
      <c r="D87" s="152">
        <f>WEEKDAY(Uteis[[#This Row],[Coluna1]],2)</f>
        <v>4</v>
      </c>
      <c r="E87" s="152" t="str">
        <f t="shared" si="3"/>
        <v>quinta-feira</v>
      </c>
      <c r="F87" s="151" t="str">
        <f t="shared" si="4"/>
        <v>Prop 112/20</v>
      </c>
      <c r="G87" s="151" t="str">
        <f t="shared" si="5"/>
        <v>112/20</v>
      </c>
      <c r="H87" s="155" t="str">
        <f>TEXT(Uteis[[#This Row],[Coluna1]],"MM-AAAA")</f>
        <v>02-2021</v>
      </c>
      <c r="I87" s="156">
        <v>44231</v>
      </c>
    </row>
    <row r="88" spans="1:9" x14ac:dyDescent="0.25">
      <c r="A88" s="151" t="s">
        <v>138</v>
      </c>
      <c r="B88" s="151" t="s">
        <v>82</v>
      </c>
      <c r="C88" s="151" t="s">
        <v>128</v>
      </c>
      <c r="D88" s="152">
        <f>WEEKDAY(Uteis[[#This Row],[Coluna1]],2)</f>
        <v>4</v>
      </c>
      <c r="E88" s="152" t="str">
        <f t="shared" si="3"/>
        <v>quinta-feira</v>
      </c>
      <c r="F88" s="151" t="str">
        <f t="shared" si="4"/>
        <v>Prop 112/20</v>
      </c>
      <c r="G88" s="151" t="str">
        <f t="shared" si="5"/>
        <v>112/20</v>
      </c>
      <c r="H88" s="155" t="str">
        <f>TEXT(Uteis[[#This Row],[Coluna1]],"MM-AAAA")</f>
        <v>02-2021</v>
      </c>
      <c r="I88" s="156">
        <v>44238</v>
      </c>
    </row>
    <row r="89" spans="1:9" x14ac:dyDescent="0.25">
      <c r="A89" s="151" t="s">
        <v>138</v>
      </c>
      <c r="B89" s="151" t="s">
        <v>81</v>
      </c>
      <c r="C89" s="151" t="s">
        <v>128</v>
      </c>
      <c r="D89" s="152">
        <f>WEEKDAY(Uteis[[#This Row],[Coluna1]],2)</f>
        <v>4</v>
      </c>
      <c r="E89" s="152" t="str">
        <f t="shared" si="3"/>
        <v>quinta-feira</v>
      </c>
      <c r="F89" s="151" t="str">
        <f t="shared" si="4"/>
        <v>Prop 112/20</v>
      </c>
      <c r="G89" s="151" t="str">
        <f t="shared" si="5"/>
        <v>112/20</v>
      </c>
      <c r="H89" s="155" t="str">
        <f>TEXT(Uteis[[#This Row],[Coluna1]],"MM-AAAA")</f>
        <v>02-2021</v>
      </c>
      <c r="I89" s="156">
        <v>44238</v>
      </c>
    </row>
    <row r="90" spans="1:9" x14ac:dyDescent="0.25">
      <c r="A90" s="151" t="s">
        <v>137</v>
      </c>
      <c r="B90" s="151" t="s">
        <v>82</v>
      </c>
      <c r="C90" s="151" t="s">
        <v>128</v>
      </c>
      <c r="D90" s="152">
        <f>WEEKDAY(Uteis[[#This Row],[Coluna1]],2)</f>
        <v>4</v>
      </c>
      <c r="E90" s="152" t="str">
        <f t="shared" si="3"/>
        <v>quinta-feira</v>
      </c>
      <c r="F90" s="151" t="str">
        <f t="shared" si="4"/>
        <v>Prop 112/20</v>
      </c>
      <c r="G90" s="151" t="str">
        <f t="shared" si="5"/>
        <v>112/20</v>
      </c>
      <c r="H90" s="155" t="str">
        <f>TEXT(Uteis[[#This Row],[Coluna1]],"MM-AAAA")</f>
        <v>02-2021</v>
      </c>
      <c r="I90" s="156">
        <v>44245</v>
      </c>
    </row>
    <row r="91" spans="1:9" x14ac:dyDescent="0.25">
      <c r="A91" s="151" t="s">
        <v>137</v>
      </c>
      <c r="B91" s="151" t="s">
        <v>81</v>
      </c>
      <c r="C91" s="151" t="s">
        <v>128</v>
      </c>
      <c r="D91" s="152">
        <f>WEEKDAY(Uteis[[#This Row],[Coluna1]],2)</f>
        <v>4</v>
      </c>
      <c r="E91" s="152" t="str">
        <f t="shared" si="3"/>
        <v>quinta-feira</v>
      </c>
      <c r="F91" s="151" t="str">
        <f t="shared" si="4"/>
        <v>Prop 112/20</v>
      </c>
      <c r="G91" s="151" t="str">
        <f t="shared" si="5"/>
        <v>112/20</v>
      </c>
      <c r="H91" s="155" t="str">
        <f>TEXT(Uteis[[#This Row],[Coluna1]],"MM-AAAA")</f>
        <v>02-2021</v>
      </c>
      <c r="I91" s="156">
        <v>44245</v>
      </c>
    </row>
    <row r="92" spans="1:9" x14ac:dyDescent="0.25">
      <c r="A92" s="151" t="s">
        <v>133</v>
      </c>
      <c r="B92" s="151" t="s">
        <v>82</v>
      </c>
      <c r="C92" s="151" t="s">
        <v>128</v>
      </c>
      <c r="D92" s="152">
        <f>WEEKDAY(Uteis[[#This Row],[Coluna1]],2)</f>
        <v>4</v>
      </c>
      <c r="E92" s="152" t="str">
        <f t="shared" si="3"/>
        <v>quinta-feira</v>
      </c>
      <c r="F92" s="151" t="str">
        <f t="shared" si="4"/>
        <v>Prop 112/20</v>
      </c>
      <c r="G92" s="151" t="str">
        <f t="shared" si="5"/>
        <v>112/20</v>
      </c>
      <c r="H92" s="155" t="str">
        <f>TEXT(Uteis[[#This Row],[Coluna1]],"MM-AAAA")</f>
        <v>02-2021</v>
      </c>
      <c r="I92" s="156">
        <v>44252</v>
      </c>
    </row>
    <row r="93" spans="1:9" x14ac:dyDescent="0.25">
      <c r="A93" s="151" t="s">
        <v>133</v>
      </c>
      <c r="B93" s="151" t="s">
        <v>81</v>
      </c>
      <c r="C93" s="151" t="s">
        <v>128</v>
      </c>
      <c r="D93" s="152">
        <f>WEEKDAY(Uteis[[#This Row],[Coluna1]],2)</f>
        <v>4</v>
      </c>
      <c r="E93" s="152" t="str">
        <f t="shared" si="3"/>
        <v>quinta-feira</v>
      </c>
      <c r="F93" s="151" t="str">
        <f t="shared" si="4"/>
        <v>Prop 112/20</v>
      </c>
      <c r="G93" s="151" t="str">
        <f t="shared" si="5"/>
        <v>112/20</v>
      </c>
      <c r="H93" s="155" t="str">
        <f>TEXT(Uteis[[#This Row],[Coluna1]],"MM-AAAA")</f>
        <v>02-2021</v>
      </c>
      <c r="I93" s="156">
        <v>44252</v>
      </c>
    </row>
    <row r="94" spans="1:9" x14ac:dyDescent="0.25">
      <c r="A94" s="151" t="s">
        <v>133</v>
      </c>
      <c r="B94" s="151" t="s">
        <v>101</v>
      </c>
      <c r="C94" s="151" t="s">
        <v>129</v>
      </c>
      <c r="D94" s="152">
        <f>WEEKDAY(Uteis[[#This Row],[Coluna1]],2)</f>
        <v>4</v>
      </c>
      <c r="E94" s="152" t="str">
        <f t="shared" si="3"/>
        <v>quinta-feira</v>
      </c>
      <c r="F94" s="151" t="str">
        <f t="shared" si="4"/>
        <v>Prop 183/20</v>
      </c>
      <c r="G94" s="151" t="str">
        <f t="shared" si="5"/>
        <v>183/20</v>
      </c>
      <c r="H94" s="155" t="str">
        <f>TEXT(Uteis[[#This Row],[Coluna1]],"MM-AAAA")</f>
        <v>02-2021</v>
      </c>
      <c r="I94" s="156">
        <v>44252</v>
      </c>
    </row>
    <row r="95" spans="1:9" x14ac:dyDescent="0.25">
      <c r="A95" s="151" t="s">
        <v>133</v>
      </c>
      <c r="B95" s="151" t="s">
        <v>103</v>
      </c>
      <c r="C95" s="151" t="s">
        <v>129</v>
      </c>
      <c r="D95" s="152">
        <f>WEEKDAY(Uteis[[#This Row],[Coluna1]],2)</f>
        <v>4</v>
      </c>
      <c r="E95" s="152" t="str">
        <f t="shared" si="3"/>
        <v>quinta-feira</v>
      </c>
      <c r="F95" s="151" t="str">
        <f t="shared" si="4"/>
        <v>Prop 183/20</v>
      </c>
      <c r="G95" s="151" t="str">
        <f t="shared" si="5"/>
        <v>183/20</v>
      </c>
      <c r="H95" s="155" t="str">
        <f>TEXT(Uteis[[#This Row],[Coluna1]],"MM-AAAA")</f>
        <v>02-2021</v>
      </c>
      <c r="I95" s="156">
        <v>44252</v>
      </c>
    </row>
    <row r="96" spans="1:9" x14ac:dyDescent="0.25">
      <c r="A96" s="151" t="s">
        <v>133</v>
      </c>
      <c r="B96" s="151" t="s">
        <v>80</v>
      </c>
      <c r="C96" s="151" t="s">
        <v>129</v>
      </c>
      <c r="D96" s="152">
        <f>WEEKDAY(Uteis[[#This Row],[Coluna1]],2)</f>
        <v>4</v>
      </c>
      <c r="E96" s="152" t="str">
        <f t="shared" si="3"/>
        <v>quinta-feira</v>
      </c>
      <c r="F96" s="151" t="str">
        <f t="shared" si="4"/>
        <v>Prop 183/20</v>
      </c>
      <c r="G96" s="151" t="str">
        <f t="shared" si="5"/>
        <v>183/20</v>
      </c>
      <c r="H96" s="155" t="str">
        <f>TEXT(Uteis[[#This Row],[Coluna1]],"MM-AAAA")</f>
        <v>02-2021</v>
      </c>
      <c r="I96" s="156">
        <v>44252</v>
      </c>
    </row>
    <row r="97" spans="1:9" x14ac:dyDescent="0.25">
      <c r="A97" s="151" t="s">
        <v>133</v>
      </c>
      <c r="B97" s="151" t="s">
        <v>50</v>
      </c>
      <c r="C97" s="151" t="s">
        <v>129</v>
      </c>
      <c r="D97" s="152">
        <f>WEEKDAY(Uteis[[#This Row],[Coluna1]],2)</f>
        <v>4</v>
      </c>
      <c r="E97" s="152" t="str">
        <f t="shared" si="3"/>
        <v>quinta-feira</v>
      </c>
      <c r="F97" s="151" t="str">
        <f t="shared" si="4"/>
        <v>Prop 183/20</v>
      </c>
      <c r="G97" s="151" t="str">
        <f t="shared" si="5"/>
        <v>183/20</v>
      </c>
      <c r="H97" s="155" t="str">
        <f>TEXT(Uteis[[#This Row],[Coluna1]],"MM-AAAA")</f>
        <v>02-2021</v>
      </c>
      <c r="I97" s="156">
        <v>44252</v>
      </c>
    </row>
    <row r="98" spans="1:9" x14ac:dyDescent="0.25">
      <c r="A98" s="151" t="s">
        <v>135</v>
      </c>
      <c r="B98" s="151" t="s">
        <v>50</v>
      </c>
      <c r="C98" s="151" t="s">
        <v>130</v>
      </c>
      <c r="D98" s="152">
        <f>WEEKDAY(Uteis[[#This Row],[Coluna1]],2)</f>
        <v>4</v>
      </c>
      <c r="E98" s="152" t="str">
        <f t="shared" si="3"/>
        <v>quinta-feira</v>
      </c>
      <c r="F98" s="151" t="str">
        <f t="shared" si="4"/>
        <v>Prop 197/18</v>
      </c>
      <c r="G98" s="151" t="str">
        <f t="shared" si="5"/>
        <v>197/18</v>
      </c>
      <c r="H98" s="155" t="str">
        <f>TEXT(Uteis[[#This Row],[Coluna1]],"MM-AAAA")</f>
        <v>02-2021</v>
      </c>
      <c r="I98" s="156">
        <v>44231</v>
      </c>
    </row>
    <row r="99" spans="1:9" x14ac:dyDescent="0.25">
      <c r="A99" s="151" t="s">
        <v>135</v>
      </c>
      <c r="B99" s="151" t="s">
        <v>51</v>
      </c>
      <c r="C99" s="151" t="s">
        <v>130</v>
      </c>
      <c r="D99" s="152">
        <f>WEEKDAY(Uteis[[#This Row],[Coluna1]],2)</f>
        <v>4</v>
      </c>
      <c r="E99" s="152" t="str">
        <f t="shared" si="3"/>
        <v>quinta-feira</v>
      </c>
      <c r="F99" s="151" t="str">
        <f t="shared" si="4"/>
        <v>Prop 197/18</v>
      </c>
      <c r="G99" s="151" t="str">
        <f t="shared" si="5"/>
        <v>197/18</v>
      </c>
      <c r="H99" s="155" t="str">
        <f>TEXT(Uteis[[#This Row],[Coluna1]],"MM-AAAA")</f>
        <v>02-2021</v>
      </c>
      <c r="I99" s="156">
        <v>44231</v>
      </c>
    </row>
    <row r="100" spans="1:9" x14ac:dyDescent="0.25">
      <c r="A100" s="151" t="s">
        <v>135</v>
      </c>
      <c r="B100" s="151" t="s">
        <v>80</v>
      </c>
      <c r="C100" s="151" t="s">
        <v>130</v>
      </c>
      <c r="D100" s="152">
        <f>WEEKDAY(Uteis[[#This Row],[Coluna1]],2)</f>
        <v>4</v>
      </c>
      <c r="E100" s="152" t="str">
        <f t="shared" si="3"/>
        <v>quinta-feira</v>
      </c>
      <c r="F100" s="151" t="str">
        <f t="shared" si="4"/>
        <v>Prop 197/18</v>
      </c>
      <c r="G100" s="151" t="str">
        <f t="shared" si="5"/>
        <v>197/18</v>
      </c>
      <c r="H100" s="155" t="str">
        <f>TEXT(Uteis[[#This Row],[Coluna1]],"MM-AAAA")</f>
        <v>02-2021</v>
      </c>
      <c r="I100" s="156">
        <v>44231</v>
      </c>
    </row>
    <row r="101" spans="1:9" x14ac:dyDescent="0.25">
      <c r="A101" s="151" t="s">
        <v>135</v>
      </c>
      <c r="B101" s="151" t="s">
        <v>106</v>
      </c>
      <c r="C101" s="151" t="s">
        <v>130</v>
      </c>
      <c r="D101" s="152">
        <f>WEEKDAY(Uteis[[#This Row],[Coluna1]],2)</f>
        <v>4</v>
      </c>
      <c r="E101" s="152" t="str">
        <f t="shared" si="3"/>
        <v>quinta-feira</v>
      </c>
      <c r="F101" s="151" t="str">
        <f t="shared" si="4"/>
        <v>Prop 197/18</v>
      </c>
      <c r="G101" s="151" t="str">
        <f t="shared" si="5"/>
        <v>197/18</v>
      </c>
      <c r="H101" s="155" t="str">
        <f>TEXT(Uteis[[#This Row],[Coluna1]],"MM-AAAA")</f>
        <v>02-2021</v>
      </c>
      <c r="I101" s="156">
        <v>44231</v>
      </c>
    </row>
    <row r="102" spans="1:9" x14ac:dyDescent="0.25">
      <c r="A102" s="151" t="s">
        <v>138</v>
      </c>
      <c r="B102" s="151" t="s">
        <v>51</v>
      </c>
      <c r="C102" s="151" t="s">
        <v>130</v>
      </c>
      <c r="D102" s="152">
        <f>WEEKDAY(Uteis[[#This Row],[Coluna1]],2)</f>
        <v>4</v>
      </c>
      <c r="E102" s="152" t="str">
        <f t="shared" si="3"/>
        <v>quinta-feira</v>
      </c>
      <c r="F102" s="151" t="str">
        <f t="shared" si="4"/>
        <v>Prop 197/18</v>
      </c>
      <c r="G102" s="151" t="str">
        <f t="shared" si="5"/>
        <v>197/18</v>
      </c>
      <c r="H102" s="155" t="str">
        <f>TEXT(Uteis[[#This Row],[Coluna1]],"MM-AAAA")</f>
        <v>02-2021</v>
      </c>
      <c r="I102" s="156">
        <v>44238</v>
      </c>
    </row>
    <row r="103" spans="1:9" x14ac:dyDescent="0.25">
      <c r="A103" s="151" t="s">
        <v>138</v>
      </c>
      <c r="B103" s="151" t="s">
        <v>80</v>
      </c>
      <c r="C103" s="151" t="s">
        <v>130</v>
      </c>
      <c r="D103" s="152">
        <f>WEEKDAY(Uteis[[#This Row],[Coluna1]],2)</f>
        <v>4</v>
      </c>
      <c r="E103" s="152" t="str">
        <f t="shared" si="3"/>
        <v>quinta-feira</v>
      </c>
      <c r="F103" s="151" t="str">
        <f t="shared" si="4"/>
        <v>Prop 197/18</v>
      </c>
      <c r="G103" s="151" t="str">
        <f t="shared" si="5"/>
        <v>197/18</v>
      </c>
      <c r="H103" s="155" t="str">
        <f>TEXT(Uteis[[#This Row],[Coluna1]],"MM-AAAA")</f>
        <v>02-2021</v>
      </c>
      <c r="I103" s="156">
        <v>44238</v>
      </c>
    </row>
    <row r="104" spans="1:9" x14ac:dyDescent="0.25">
      <c r="A104" s="151" t="s">
        <v>138</v>
      </c>
      <c r="B104" s="151" t="s">
        <v>106</v>
      </c>
      <c r="C104" s="151" t="s">
        <v>130</v>
      </c>
      <c r="D104" s="152">
        <f>WEEKDAY(Uteis[[#This Row],[Coluna1]],2)</f>
        <v>4</v>
      </c>
      <c r="E104" s="152" t="str">
        <f t="shared" si="3"/>
        <v>quinta-feira</v>
      </c>
      <c r="F104" s="151" t="str">
        <f t="shared" si="4"/>
        <v>Prop 197/18</v>
      </c>
      <c r="G104" s="151" t="str">
        <f t="shared" si="5"/>
        <v>197/18</v>
      </c>
      <c r="H104" s="155" t="str">
        <f>TEXT(Uteis[[#This Row],[Coluna1]],"MM-AAAA")</f>
        <v>02-2021</v>
      </c>
      <c r="I104" s="156">
        <v>44238</v>
      </c>
    </row>
    <row r="105" spans="1:9" x14ac:dyDescent="0.25">
      <c r="A105" s="151" t="s">
        <v>137</v>
      </c>
      <c r="B105" s="151" t="s">
        <v>51</v>
      </c>
      <c r="C105" s="151" t="s">
        <v>130</v>
      </c>
      <c r="D105" s="152">
        <f>WEEKDAY(Uteis[[#This Row],[Coluna1]],2)</f>
        <v>4</v>
      </c>
      <c r="E105" s="152" t="str">
        <f t="shared" si="3"/>
        <v>quinta-feira</v>
      </c>
      <c r="F105" s="151" t="str">
        <f t="shared" si="4"/>
        <v>Prop 197/18</v>
      </c>
      <c r="G105" s="151" t="str">
        <f t="shared" si="5"/>
        <v>197/18</v>
      </c>
      <c r="H105" s="155" t="str">
        <f>TEXT(Uteis[[#This Row],[Coluna1]],"MM-AAAA")</f>
        <v>02-2021</v>
      </c>
      <c r="I105" s="156">
        <v>44245</v>
      </c>
    </row>
    <row r="106" spans="1:9" x14ac:dyDescent="0.25">
      <c r="A106" s="151" t="s">
        <v>137</v>
      </c>
      <c r="B106" s="151" t="s">
        <v>80</v>
      </c>
      <c r="C106" s="151" t="s">
        <v>130</v>
      </c>
      <c r="D106" s="152">
        <f>WEEKDAY(Uteis[[#This Row],[Coluna1]],2)</f>
        <v>4</v>
      </c>
      <c r="E106" s="152" t="str">
        <f t="shared" si="3"/>
        <v>quinta-feira</v>
      </c>
      <c r="F106" s="151" t="str">
        <f t="shared" si="4"/>
        <v>Prop 197/18</v>
      </c>
      <c r="G106" s="151" t="str">
        <f t="shared" si="5"/>
        <v>197/18</v>
      </c>
      <c r="H106" s="155" t="str">
        <f>TEXT(Uteis[[#This Row],[Coluna1]],"MM-AAAA")</f>
        <v>02-2021</v>
      </c>
      <c r="I106" s="156">
        <v>44245</v>
      </c>
    </row>
    <row r="107" spans="1:9" x14ac:dyDescent="0.25">
      <c r="A107" s="151" t="s">
        <v>137</v>
      </c>
      <c r="B107" s="151" t="s">
        <v>34</v>
      </c>
      <c r="C107" s="151" t="s">
        <v>130</v>
      </c>
      <c r="D107" s="152">
        <f>WEEKDAY(Uteis[[#This Row],[Coluna1]],2)</f>
        <v>4</v>
      </c>
      <c r="E107" s="152" t="str">
        <f t="shared" si="3"/>
        <v>quinta-feira</v>
      </c>
      <c r="F107" s="151" t="str">
        <f t="shared" si="4"/>
        <v>Prop 197/18</v>
      </c>
      <c r="G107" s="151" t="str">
        <f t="shared" si="5"/>
        <v>197/18</v>
      </c>
      <c r="H107" s="155" t="str">
        <f>TEXT(Uteis[[#This Row],[Coluna1]],"MM-AAAA")</f>
        <v>02-2021</v>
      </c>
      <c r="I107" s="156">
        <v>44245</v>
      </c>
    </row>
    <row r="108" spans="1:9" x14ac:dyDescent="0.25">
      <c r="A108" s="151" t="s">
        <v>138</v>
      </c>
      <c r="B108" s="151" t="s">
        <v>101</v>
      </c>
      <c r="C108" s="151" t="s">
        <v>131</v>
      </c>
      <c r="D108" s="152">
        <f>WEEKDAY(Uteis[[#This Row],[Coluna1]],2)</f>
        <v>4</v>
      </c>
      <c r="E108" s="152" t="str">
        <f t="shared" si="3"/>
        <v>quinta-feira</v>
      </c>
      <c r="F108" s="151" t="str">
        <f t="shared" si="4"/>
        <v>Prop 267/20</v>
      </c>
      <c r="G108" s="151" t="str">
        <f t="shared" si="5"/>
        <v>267/20</v>
      </c>
      <c r="H108" s="155" t="str">
        <f>TEXT(Uteis[[#This Row],[Coluna1]],"MM-AAAA")</f>
        <v>02-2021</v>
      </c>
      <c r="I108" s="156">
        <v>44238</v>
      </c>
    </row>
    <row r="109" spans="1:9" x14ac:dyDescent="0.25">
      <c r="A109" s="151" t="s">
        <v>138</v>
      </c>
      <c r="B109" s="151" t="s">
        <v>96</v>
      </c>
      <c r="C109" s="151" t="s">
        <v>131</v>
      </c>
      <c r="D109" s="152">
        <f>WEEKDAY(Uteis[[#This Row],[Coluna1]],2)</f>
        <v>4</v>
      </c>
      <c r="E109" s="152" t="str">
        <f t="shared" si="3"/>
        <v>quinta-feira</v>
      </c>
      <c r="F109" s="151" t="str">
        <f t="shared" si="4"/>
        <v>Prop 267/20</v>
      </c>
      <c r="G109" s="151" t="str">
        <f t="shared" si="5"/>
        <v>267/20</v>
      </c>
      <c r="H109" s="155" t="str">
        <f>TEXT(Uteis[[#This Row],[Coluna1]],"MM-AAAA")</f>
        <v>02-2021</v>
      </c>
      <c r="I109" s="156">
        <v>44238</v>
      </c>
    </row>
    <row r="110" spans="1:9" x14ac:dyDescent="0.25">
      <c r="A110" s="151" t="s">
        <v>138</v>
      </c>
      <c r="B110" s="151" t="s">
        <v>103</v>
      </c>
      <c r="C110" s="151" t="s">
        <v>131</v>
      </c>
      <c r="D110" s="152">
        <f>WEEKDAY(Uteis[[#This Row],[Coluna1]],2)</f>
        <v>4</v>
      </c>
      <c r="E110" s="152" t="str">
        <f t="shared" si="3"/>
        <v>quinta-feira</v>
      </c>
      <c r="F110" s="151" t="str">
        <f t="shared" si="4"/>
        <v>Prop 267/20</v>
      </c>
      <c r="G110" s="151" t="str">
        <f t="shared" si="5"/>
        <v>267/20</v>
      </c>
      <c r="H110" s="155" t="str">
        <f>TEXT(Uteis[[#This Row],[Coluna1]],"MM-AAAA")</f>
        <v>02-2021</v>
      </c>
      <c r="I110" s="156">
        <v>44238</v>
      </c>
    </row>
    <row r="111" spans="1:9" x14ac:dyDescent="0.25">
      <c r="A111" s="151" t="s">
        <v>138</v>
      </c>
      <c r="B111" s="151" t="s">
        <v>104</v>
      </c>
      <c r="C111" s="151" t="s">
        <v>131</v>
      </c>
      <c r="D111" s="152">
        <f>WEEKDAY(Uteis[[#This Row],[Coluna1]],2)</f>
        <v>4</v>
      </c>
      <c r="E111" s="152" t="str">
        <f t="shared" si="3"/>
        <v>quinta-feira</v>
      </c>
      <c r="F111" s="151" t="str">
        <f t="shared" si="4"/>
        <v>Prop 267/20</v>
      </c>
      <c r="G111" s="151" t="str">
        <f t="shared" si="5"/>
        <v>267/20</v>
      </c>
      <c r="H111" s="155" t="str">
        <f>TEXT(Uteis[[#This Row],[Coluna1]],"MM-AAAA")</f>
        <v>02-2021</v>
      </c>
      <c r="I111" s="156">
        <v>44238</v>
      </c>
    </row>
    <row r="112" spans="1:9" x14ac:dyDescent="0.25">
      <c r="A112" s="151" t="s">
        <v>138</v>
      </c>
      <c r="B112" s="151" t="s">
        <v>50</v>
      </c>
      <c r="C112" s="151" t="s">
        <v>131</v>
      </c>
      <c r="D112" s="152">
        <f>WEEKDAY(Uteis[[#This Row],[Coluna1]],2)</f>
        <v>4</v>
      </c>
      <c r="E112" s="152" t="str">
        <f t="shared" si="3"/>
        <v>quinta-feira</v>
      </c>
      <c r="F112" s="151" t="str">
        <f t="shared" si="4"/>
        <v>Prop 267/20</v>
      </c>
      <c r="G112" s="151" t="str">
        <f t="shared" si="5"/>
        <v>267/20</v>
      </c>
      <c r="H112" s="155" t="str">
        <f>TEXT(Uteis[[#This Row],[Coluna1]],"MM-AAAA")</f>
        <v>02-2021</v>
      </c>
      <c r="I112" s="156">
        <v>44238</v>
      </c>
    </row>
    <row r="113" spans="1:9" x14ac:dyDescent="0.25">
      <c r="A113" s="151" t="s">
        <v>137</v>
      </c>
      <c r="B113" s="151" t="s">
        <v>101</v>
      </c>
      <c r="C113" s="151" t="s">
        <v>131</v>
      </c>
      <c r="D113" s="152">
        <f>WEEKDAY(Uteis[[#This Row],[Coluna1]],2)</f>
        <v>4</v>
      </c>
      <c r="E113" s="152" t="str">
        <f t="shared" si="3"/>
        <v>quinta-feira</v>
      </c>
      <c r="F113" s="151" t="str">
        <f t="shared" si="4"/>
        <v>Prop 267/20</v>
      </c>
      <c r="G113" s="151" t="str">
        <f t="shared" si="5"/>
        <v>267/20</v>
      </c>
      <c r="H113" s="155" t="str">
        <f>TEXT(Uteis[[#This Row],[Coluna1]],"MM-AAAA")</f>
        <v>02-2021</v>
      </c>
      <c r="I113" s="156">
        <v>44245</v>
      </c>
    </row>
    <row r="114" spans="1:9" x14ac:dyDescent="0.25">
      <c r="A114" s="151" t="s">
        <v>137</v>
      </c>
      <c r="B114" s="151" t="s">
        <v>103</v>
      </c>
      <c r="C114" s="151" t="s">
        <v>131</v>
      </c>
      <c r="D114" s="152">
        <f>WEEKDAY(Uteis[[#This Row],[Coluna1]],2)</f>
        <v>4</v>
      </c>
      <c r="E114" s="152" t="str">
        <f t="shared" si="3"/>
        <v>quinta-feira</v>
      </c>
      <c r="F114" s="151" t="str">
        <f t="shared" si="4"/>
        <v>Prop 267/20</v>
      </c>
      <c r="G114" s="151" t="str">
        <f t="shared" si="5"/>
        <v>267/20</v>
      </c>
      <c r="H114" s="155" t="str">
        <f>TEXT(Uteis[[#This Row],[Coluna1]],"MM-AAAA")</f>
        <v>02-2021</v>
      </c>
      <c r="I114" s="156">
        <v>44245</v>
      </c>
    </row>
    <row r="115" spans="1:9" x14ac:dyDescent="0.25">
      <c r="A115" s="151" t="s">
        <v>137</v>
      </c>
      <c r="B115" s="151" t="s">
        <v>104</v>
      </c>
      <c r="C115" s="151" t="s">
        <v>131</v>
      </c>
      <c r="D115" s="152">
        <f>WEEKDAY(Uteis[[#This Row],[Coluna1]],2)</f>
        <v>4</v>
      </c>
      <c r="E115" s="152" t="str">
        <f t="shared" si="3"/>
        <v>quinta-feira</v>
      </c>
      <c r="F115" s="151" t="str">
        <f t="shared" si="4"/>
        <v>Prop 267/20</v>
      </c>
      <c r="G115" s="151" t="str">
        <f t="shared" si="5"/>
        <v>267/20</v>
      </c>
      <c r="H115" s="155" t="str">
        <f>TEXT(Uteis[[#This Row],[Coluna1]],"MM-AAAA")</f>
        <v>02-2021</v>
      </c>
      <c r="I115" s="156">
        <v>44245</v>
      </c>
    </row>
    <row r="116" spans="1:9" x14ac:dyDescent="0.25">
      <c r="A116" s="151" t="s">
        <v>138</v>
      </c>
      <c r="B116" s="151" t="s">
        <v>36</v>
      </c>
      <c r="C116" s="151" t="s">
        <v>132</v>
      </c>
      <c r="D116" s="152">
        <f>WEEKDAY(Uteis[[#This Row],[Coluna1]],2)</f>
        <v>4</v>
      </c>
      <c r="E116" s="152" t="str">
        <f t="shared" si="3"/>
        <v>quinta-feira</v>
      </c>
      <c r="F116" s="151" t="str">
        <f t="shared" si="4"/>
        <v>Prop 397/20</v>
      </c>
      <c r="G116" s="151" t="str">
        <f t="shared" si="5"/>
        <v>397/20</v>
      </c>
      <c r="H116" s="155" t="str">
        <f>TEXT(Uteis[[#This Row],[Coluna1]],"MM-AAAA")</f>
        <v>02-2021</v>
      </c>
      <c r="I116" s="156">
        <v>44238</v>
      </c>
    </row>
    <row r="117" spans="1:9" x14ac:dyDescent="0.25">
      <c r="A117" s="151" t="s">
        <v>138</v>
      </c>
      <c r="B117" s="151" t="s">
        <v>83</v>
      </c>
      <c r="C117" s="151" t="s">
        <v>132</v>
      </c>
      <c r="D117" s="152">
        <f>WEEKDAY(Uteis[[#This Row],[Coluna1]],2)</f>
        <v>4</v>
      </c>
      <c r="E117" s="152" t="str">
        <f t="shared" si="3"/>
        <v>quinta-feira</v>
      </c>
      <c r="F117" s="151" t="str">
        <f t="shared" si="4"/>
        <v>Prop 397/20</v>
      </c>
      <c r="G117" s="151" t="str">
        <f t="shared" si="5"/>
        <v>397/20</v>
      </c>
      <c r="H117" s="155" t="str">
        <f>TEXT(Uteis[[#This Row],[Coluna1]],"MM-AAAA")</f>
        <v>02-2021</v>
      </c>
      <c r="I117" s="156">
        <v>44238</v>
      </c>
    </row>
    <row r="118" spans="1:9" x14ac:dyDescent="0.25">
      <c r="A118" s="151" t="s">
        <v>139</v>
      </c>
      <c r="B118" s="151" t="s">
        <v>100</v>
      </c>
      <c r="C118" s="151" t="s">
        <v>140</v>
      </c>
      <c r="D118" s="152">
        <f>WEEKDAY(Uteis[[#This Row],[Coluna1]],2)</f>
        <v>6</v>
      </c>
      <c r="E118" s="152" t="str">
        <f t="shared" si="3"/>
        <v>sábado</v>
      </c>
      <c r="F118" s="151" t="str">
        <f t="shared" si="4"/>
        <v>Prop 019/21</v>
      </c>
      <c r="G118" s="151" t="str">
        <f t="shared" si="5"/>
        <v>019/21</v>
      </c>
      <c r="H118" s="155" t="str">
        <f>TEXT(Uteis[[#This Row],[Coluna1]],"MM-AAAA")</f>
        <v>02-2021</v>
      </c>
      <c r="I118" s="156">
        <v>44240</v>
      </c>
    </row>
    <row r="119" spans="1:9" x14ac:dyDescent="0.25">
      <c r="A119" s="151" t="s">
        <v>139</v>
      </c>
      <c r="B119" s="151" t="s">
        <v>105</v>
      </c>
      <c r="C119" s="151" t="s">
        <v>140</v>
      </c>
      <c r="D119" s="152">
        <f>WEEKDAY(Uteis[[#This Row],[Coluna1]],2)</f>
        <v>6</v>
      </c>
      <c r="E119" s="152" t="str">
        <f t="shared" si="3"/>
        <v>sábado</v>
      </c>
      <c r="F119" s="151" t="str">
        <f t="shared" si="4"/>
        <v>Prop 019/21</v>
      </c>
      <c r="G119" s="151" t="str">
        <f t="shared" si="5"/>
        <v>019/21</v>
      </c>
      <c r="H119" s="155" t="str">
        <f>TEXT(Uteis[[#This Row],[Coluna1]],"MM-AAAA")</f>
        <v>02-2021</v>
      </c>
      <c r="I119" s="156">
        <v>44240</v>
      </c>
    </row>
    <row r="120" spans="1:9" x14ac:dyDescent="0.25">
      <c r="A120" s="151" t="s">
        <v>141</v>
      </c>
      <c r="B120" s="151" t="s">
        <v>83</v>
      </c>
      <c r="C120" s="151" t="s">
        <v>140</v>
      </c>
      <c r="D120" s="152">
        <f>WEEKDAY(Uteis[[#This Row],[Coluna1]],2)</f>
        <v>6</v>
      </c>
      <c r="E120" s="152" t="str">
        <f t="shared" si="3"/>
        <v>sábado</v>
      </c>
      <c r="F120" s="151" t="str">
        <f t="shared" si="4"/>
        <v>Prop 019/21</v>
      </c>
      <c r="G120" s="151" t="str">
        <f t="shared" si="5"/>
        <v>019/21</v>
      </c>
      <c r="H120" s="155" t="str">
        <f>TEXT(Uteis[[#This Row],[Coluna1]],"MM-AAAA")</f>
        <v>02-2021</v>
      </c>
      <c r="I120" s="156">
        <v>44247</v>
      </c>
    </row>
    <row r="121" spans="1:9" x14ac:dyDescent="0.25">
      <c r="A121" s="151" t="s">
        <v>142</v>
      </c>
      <c r="B121" s="151" t="s">
        <v>107</v>
      </c>
      <c r="C121" s="151" t="s">
        <v>143</v>
      </c>
      <c r="D121" s="152">
        <f>WEEKDAY(Uteis[[#This Row],[Coluna1]],2)</f>
        <v>6</v>
      </c>
      <c r="E121" s="152" t="str">
        <f t="shared" si="3"/>
        <v>sábado</v>
      </c>
      <c r="F121" s="151" t="str">
        <f t="shared" si="4"/>
        <v>Prop 021/21</v>
      </c>
      <c r="G121" s="151" t="str">
        <f t="shared" si="5"/>
        <v>021/21</v>
      </c>
      <c r="H121" s="155" t="str">
        <f>TEXT(Uteis[[#This Row],[Coluna1]],"MM-AAAA")</f>
        <v>02-2021</v>
      </c>
      <c r="I121" s="156">
        <v>44254</v>
      </c>
    </row>
    <row r="122" spans="1:9" x14ac:dyDescent="0.25">
      <c r="A122" s="151" t="s">
        <v>142</v>
      </c>
      <c r="B122" s="151" t="s">
        <v>101</v>
      </c>
      <c r="C122" s="151" t="s">
        <v>143</v>
      </c>
      <c r="D122" s="152">
        <f>WEEKDAY(Uteis[[#This Row],[Coluna1]],2)</f>
        <v>6</v>
      </c>
      <c r="E122" s="152" t="str">
        <f t="shared" si="3"/>
        <v>sábado</v>
      </c>
      <c r="F122" s="151" t="str">
        <f t="shared" si="4"/>
        <v>Prop 021/21</v>
      </c>
      <c r="G122" s="151" t="str">
        <f t="shared" si="5"/>
        <v>021/21</v>
      </c>
      <c r="H122" s="155" t="str">
        <f>TEXT(Uteis[[#This Row],[Coluna1]],"MM-AAAA")</f>
        <v>02-2021</v>
      </c>
      <c r="I122" s="156">
        <v>44254</v>
      </c>
    </row>
    <row r="123" spans="1:9" x14ac:dyDescent="0.25">
      <c r="A123" s="151" t="s">
        <v>142</v>
      </c>
      <c r="B123" s="151" t="s">
        <v>108</v>
      </c>
      <c r="C123" s="151" t="s">
        <v>143</v>
      </c>
      <c r="D123" s="152">
        <f>WEEKDAY(Uteis[[#This Row],[Coluna1]],2)</f>
        <v>6</v>
      </c>
      <c r="E123" s="152" t="str">
        <f t="shared" si="3"/>
        <v>sábado</v>
      </c>
      <c r="F123" s="151" t="str">
        <f t="shared" si="4"/>
        <v>Prop 021/21</v>
      </c>
      <c r="G123" s="151" t="str">
        <f t="shared" si="5"/>
        <v>021/21</v>
      </c>
      <c r="H123" s="155" t="str">
        <f>TEXT(Uteis[[#This Row],[Coluna1]],"MM-AAAA")</f>
        <v>02-2021</v>
      </c>
      <c r="I123" s="156">
        <v>44254</v>
      </c>
    </row>
    <row r="124" spans="1:9" x14ac:dyDescent="0.25">
      <c r="A124" s="151" t="s">
        <v>142</v>
      </c>
      <c r="B124" s="151" t="s">
        <v>106</v>
      </c>
      <c r="C124" s="151" t="s">
        <v>143</v>
      </c>
      <c r="D124" s="152">
        <f>WEEKDAY(Uteis[[#This Row],[Coluna1]],2)</f>
        <v>6</v>
      </c>
      <c r="E124" s="152" t="str">
        <f t="shared" si="3"/>
        <v>sábado</v>
      </c>
      <c r="F124" s="151" t="str">
        <f t="shared" si="4"/>
        <v>Prop 021/21</v>
      </c>
      <c r="G124" s="151" t="str">
        <f t="shared" si="5"/>
        <v>021/21</v>
      </c>
      <c r="H124" s="155" t="str">
        <f>TEXT(Uteis[[#This Row],[Coluna1]],"MM-AAAA")</f>
        <v>02-2021</v>
      </c>
      <c r="I124" s="156">
        <v>44254</v>
      </c>
    </row>
    <row r="125" spans="1:9" x14ac:dyDescent="0.25">
      <c r="A125" s="151" t="s">
        <v>144</v>
      </c>
      <c r="B125" s="151" t="s">
        <v>100</v>
      </c>
      <c r="C125" s="151" t="s">
        <v>145</v>
      </c>
      <c r="D125" s="152">
        <f>WEEKDAY(Uteis[[#This Row],[Coluna1]],2)</f>
        <v>6</v>
      </c>
      <c r="E125" s="152" t="str">
        <f t="shared" si="3"/>
        <v>sábado</v>
      </c>
      <c r="F125" s="151" t="str">
        <f t="shared" si="4"/>
        <v>Prop 035/21</v>
      </c>
      <c r="G125" s="151" t="str">
        <f t="shared" si="5"/>
        <v>035/21</v>
      </c>
      <c r="H125" s="155" t="str">
        <f>TEXT(Uteis[[#This Row],[Coluna1]],"MM-AAAA")</f>
        <v>02-2021</v>
      </c>
      <c r="I125" s="156">
        <v>44233</v>
      </c>
    </row>
    <row r="126" spans="1:9" x14ac:dyDescent="0.25">
      <c r="A126" s="151" t="s">
        <v>144</v>
      </c>
      <c r="B126" s="151" t="s">
        <v>105</v>
      </c>
      <c r="C126" s="151" t="s">
        <v>145</v>
      </c>
      <c r="D126" s="152">
        <f>WEEKDAY(Uteis[[#This Row],[Coluna1]],2)</f>
        <v>6</v>
      </c>
      <c r="E126" s="152" t="str">
        <f t="shared" si="3"/>
        <v>sábado</v>
      </c>
      <c r="F126" s="151" t="str">
        <f t="shared" si="4"/>
        <v>Prop 035/21</v>
      </c>
      <c r="G126" s="151" t="str">
        <f t="shared" si="5"/>
        <v>035/21</v>
      </c>
      <c r="H126" s="155" t="str">
        <f>TEXT(Uteis[[#This Row],[Coluna1]],"MM-AAAA")</f>
        <v>02-2021</v>
      </c>
      <c r="I126" s="156">
        <v>44233</v>
      </c>
    </row>
    <row r="127" spans="1:9" x14ac:dyDescent="0.25">
      <c r="A127" s="151" t="s">
        <v>141</v>
      </c>
      <c r="B127" s="151" t="s">
        <v>50</v>
      </c>
      <c r="C127" s="151" t="s">
        <v>127</v>
      </c>
      <c r="D127" s="152">
        <f>WEEKDAY(Uteis[[#This Row],[Coluna1]],2)</f>
        <v>6</v>
      </c>
      <c r="E127" s="152" t="str">
        <f t="shared" si="3"/>
        <v>sábado</v>
      </c>
      <c r="F127" s="151" t="str">
        <f t="shared" si="4"/>
        <v>Prop 053/21</v>
      </c>
      <c r="G127" s="151" t="str">
        <f t="shared" si="5"/>
        <v>053/21</v>
      </c>
      <c r="H127" s="155" t="str">
        <f>TEXT(Uteis[[#This Row],[Coluna1]],"MM-AAAA")</f>
        <v>02-2021</v>
      </c>
      <c r="I127" s="156">
        <v>44247</v>
      </c>
    </row>
    <row r="128" spans="1:9" x14ac:dyDescent="0.25">
      <c r="A128" s="151" t="s">
        <v>144</v>
      </c>
      <c r="B128" s="151" t="s">
        <v>102</v>
      </c>
      <c r="C128" s="151" t="s">
        <v>146</v>
      </c>
      <c r="D128" s="152">
        <f>WEEKDAY(Uteis[[#This Row],[Coluna1]],2)</f>
        <v>6</v>
      </c>
      <c r="E128" s="152" t="str">
        <f t="shared" si="3"/>
        <v>sábado</v>
      </c>
      <c r="F128" s="151" t="str">
        <f t="shared" si="4"/>
        <v>Prop 162/20</v>
      </c>
      <c r="G128" s="151" t="str">
        <f t="shared" si="5"/>
        <v>162/20</v>
      </c>
      <c r="H128" s="155" t="str">
        <f>TEXT(Uteis[[#This Row],[Coluna1]],"MM-AAAA")</f>
        <v>02-2021</v>
      </c>
      <c r="I128" s="156">
        <v>44233</v>
      </c>
    </row>
    <row r="129" spans="1:9" x14ac:dyDescent="0.25">
      <c r="A129" s="151" t="s">
        <v>144</v>
      </c>
      <c r="B129" s="151" t="s">
        <v>36</v>
      </c>
      <c r="C129" s="151" t="s">
        <v>146</v>
      </c>
      <c r="D129" s="152">
        <f>WEEKDAY(Uteis[[#This Row],[Coluna1]],2)</f>
        <v>6</v>
      </c>
      <c r="E129" s="152" t="str">
        <f t="shared" si="3"/>
        <v>sábado</v>
      </c>
      <c r="F129" s="151" t="str">
        <f t="shared" si="4"/>
        <v>Prop 162/20</v>
      </c>
      <c r="G129" s="151" t="str">
        <f t="shared" si="5"/>
        <v>162/20</v>
      </c>
      <c r="H129" s="155" t="str">
        <f>TEXT(Uteis[[#This Row],[Coluna1]],"MM-AAAA")</f>
        <v>02-2021</v>
      </c>
      <c r="I129" s="156">
        <v>44233</v>
      </c>
    </row>
    <row r="130" spans="1:9" x14ac:dyDescent="0.25">
      <c r="A130" s="151" t="s">
        <v>144</v>
      </c>
      <c r="B130" s="151" t="s">
        <v>34</v>
      </c>
      <c r="C130" s="151" t="s">
        <v>146</v>
      </c>
      <c r="D130" s="152">
        <f>WEEKDAY(Uteis[[#This Row],[Coluna1]],2)</f>
        <v>6</v>
      </c>
      <c r="E130" s="152" t="str">
        <f t="shared" si="3"/>
        <v>sábado</v>
      </c>
      <c r="F130" s="151" t="str">
        <f t="shared" si="4"/>
        <v>Prop 162/20</v>
      </c>
      <c r="G130" s="151" t="str">
        <f t="shared" si="5"/>
        <v>162/20</v>
      </c>
      <c r="H130" s="155" t="str">
        <f>TEXT(Uteis[[#This Row],[Coluna1]],"MM-AAAA")</f>
        <v>02-2021</v>
      </c>
      <c r="I130" s="156">
        <v>44233</v>
      </c>
    </row>
    <row r="131" spans="1:9" x14ac:dyDescent="0.25">
      <c r="A131" s="151" t="s">
        <v>144</v>
      </c>
      <c r="B131" s="151" t="s">
        <v>96</v>
      </c>
      <c r="C131" s="151" t="s">
        <v>146</v>
      </c>
      <c r="D131" s="152">
        <f>WEEKDAY(Uteis[[#This Row],[Coluna1]],2)</f>
        <v>6</v>
      </c>
      <c r="E131" s="152" t="str">
        <f t="shared" si="3"/>
        <v>sábado</v>
      </c>
      <c r="F131" s="151" t="str">
        <f t="shared" si="4"/>
        <v>Prop 162/20</v>
      </c>
      <c r="G131" s="151" t="str">
        <f t="shared" si="5"/>
        <v>162/20</v>
      </c>
      <c r="H131" s="155" t="str">
        <f>TEXT(Uteis[[#This Row],[Coluna1]],"MM-AAAA")</f>
        <v>02-2021</v>
      </c>
      <c r="I131" s="156">
        <v>44233</v>
      </c>
    </row>
    <row r="132" spans="1:9" x14ac:dyDescent="0.25">
      <c r="A132" s="151" t="s">
        <v>144</v>
      </c>
      <c r="B132" s="151" t="s">
        <v>104</v>
      </c>
      <c r="C132" s="151" t="s">
        <v>146</v>
      </c>
      <c r="D132" s="152">
        <f>WEEKDAY(Uteis[[#This Row],[Coluna1]],2)</f>
        <v>6</v>
      </c>
      <c r="E132" s="152" t="str">
        <f t="shared" ref="E132:E195" si="6">IF(D132=" "," ",(IF(D132=7,"domingo",IF(D132=6,"sábado",IF(D132=5,"sexta-feira",IF(D132=4,"quinta-feira",IF(D132=3,"quarta-feira",IF(D132=2,"terça-feira","segunda-feira"))))))))</f>
        <v>sábado</v>
      </c>
      <c r="F132" s="151" t="str">
        <f t="shared" ref="F132:F195" si="7">LEFT(C132,11)</f>
        <v>Prop 162/20</v>
      </c>
      <c r="G132" s="151" t="str">
        <f t="shared" ref="G132:G195" si="8">RIGHT(F132,6)</f>
        <v>162/20</v>
      </c>
      <c r="H132" s="155" t="str">
        <f>TEXT(Uteis[[#This Row],[Coluna1]],"MM-AAAA")</f>
        <v>02-2021</v>
      </c>
      <c r="I132" s="156">
        <v>44233</v>
      </c>
    </row>
    <row r="133" spans="1:9" x14ac:dyDescent="0.25">
      <c r="A133" s="151" t="s">
        <v>144</v>
      </c>
      <c r="B133" s="151" t="s">
        <v>83</v>
      </c>
      <c r="C133" s="151" t="s">
        <v>146</v>
      </c>
      <c r="D133" s="152">
        <f>WEEKDAY(Uteis[[#This Row],[Coluna1]],2)</f>
        <v>6</v>
      </c>
      <c r="E133" s="152" t="str">
        <f t="shared" si="6"/>
        <v>sábado</v>
      </c>
      <c r="F133" s="151" t="str">
        <f t="shared" si="7"/>
        <v>Prop 162/20</v>
      </c>
      <c r="G133" s="151" t="str">
        <f t="shared" si="8"/>
        <v>162/20</v>
      </c>
      <c r="H133" s="155" t="str">
        <f>TEXT(Uteis[[#This Row],[Coluna1]],"MM-AAAA")</f>
        <v>02-2021</v>
      </c>
      <c r="I133" s="156">
        <v>44233</v>
      </c>
    </row>
    <row r="134" spans="1:9" x14ac:dyDescent="0.25">
      <c r="A134" s="151" t="s">
        <v>139</v>
      </c>
      <c r="B134" s="151" t="s">
        <v>102</v>
      </c>
      <c r="C134" s="151" t="s">
        <v>146</v>
      </c>
      <c r="D134" s="152">
        <f>WEEKDAY(Uteis[[#This Row],[Coluna1]],2)</f>
        <v>6</v>
      </c>
      <c r="E134" s="152" t="str">
        <f t="shared" si="6"/>
        <v>sábado</v>
      </c>
      <c r="F134" s="151" t="str">
        <f t="shared" si="7"/>
        <v>Prop 162/20</v>
      </c>
      <c r="G134" s="151" t="str">
        <f t="shared" si="8"/>
        <v>162/20</v>
      </c>
      <c r="H134" s="155" t="str">
        <f>TEXT(Uteis[[#This Row],[Coluna1]],"MM-AAAA")</f>
        <v>02-2021</v>
      </c>
      <c r="I134" s="156">
        <v>44240</v>
      </c>
    </row>
    <row r="135" spans="1:9" x14ac:dyDescent="0.25">
      <c r="A135" s="151" t="s">
        <v>139</v>
      </c>
      <c r="B135" s="151" t="s">
        <v>36</v>
      </c>
      <c r="C135" s="151" t="s">
        <v>146</v>
      </c>
      <c r="D135" s="152">
        <f>WEEKDAY(Uteis[[#This Row],[Coluna1]],2)</f>
        <v>6</v>
      </c>
      <c r="E135" s="152" t="str">
        <f t="shared" si="6"/>
        <v>sábado</v>
      </c>
      <c r="F135" s="151" t="str">
        <f t="shared" si="7"/>
        <v>Prop 162/20</v>
      </c>
      <c r="G135" s="151" t="str">
        <f t="shared" si="8"/>
        <v>162/20</v>
      </c>
      <c r="H135" s="155" t="str">
        <f>TEXT(Uteis[[#This Row],[Coluna1]],"MM-AAAA")</f>
        <v>02-2021</v>
      </c>
      <c r="I135" s="156">
        <v>44240</v>
      </c>
    </row>
    <row r="136" spans="1:9" x14ac:dyDescent="0.25">
      <c r="A136" s="151" t="s">
        <v>139</v>
      </c>
      <c r="B136" s="151" t="s">
        <v>82</v>
      </c>
      <c r="C136" s="151" t="s">
        <v>146</v>
      </c>
      <c r="D136" s="152">
        <f>WEEKDAY(Uteis[[#This Row],[Coluna1]],2)</f>
        <v>6</v>
      </c>
      <c r="E136" s="152" t="str">
        <f t="shared" si="6"/>
        <v>sábado</v>
      </c>
      <c r="F136" s="151" t="str">
        <f t="shared" si="7"/>
        <v>Prop 162/20</v>
      </c>
      <c r="G136" s="151" t="str">
        <f t="shared" si="8"/>
        <v>162/20</v>
      </c>
      <c r="H136" s="155" t="str">
        <f>TEXT(Uteis[[#This Row],[Coluna1]],"MM-AAAA")</f>
        <v>02-2021</v>
      </c>
      <c r="I136" s="156">
        <v>44240</v>
      </c>
    </row>
    <row r="137" spans="1:9" x14ac:dyDescent="0.25">
      <c r="A137" s="151" t="s">
        <v>139</v>
      </c>
      <c r="B137" s="151" t="s">
        <v>34</v>
      </c>
      <c r="C137" s="151" t="s">
        <v>146</v>
      </c>
      <c r="D137" s="152">
        <f>WEEKDAY(Uteis[[#This Row],[Coluna1]],2)</f>
        <v>6</v>
      </c>
      <c r="E137" s="152" t="str">
        <f t="shared" si="6"/>
        <v>sábado</v>
      </c>
      <c r="F137" s="151" t="str">
        <f t="shared" si="7"/>
        <v>Prop 162/20</v>
      </c>
      <c r="G137" s="151" t="str">
        <f t="shared" si="8"/>
        <v>162/20</v>
      </c>
      <c r="H137" s="155" t="str">
        <f>TEXT(Uteis[[#This Row],[Coluna1]],"MM-AAAA")</f>
        <v>02-2021</v>
      </c>
      <c r="I137" s="156">
        <v>44240</v>
      </c>
    </row>
    <row r="138" spans="1:9" x14ac:dyDescent="0.25">
      <c r="A138" s="151" t="s">
        <v>139</v>
      </c>
      <c r="B138" s="151" t="s">
        <v>83</v>
      </c>
      <c r="C138" s="151" t="s">
        <v>146</v>
      </c>
      <c r="D138" s="152">
        <f>WEEKDAY(Uteis[[#This Row],[Coluna1]],2)</f>
        <v>6</v>
      </c>
      <c r="E138" s="152" t="str">
        <f t="shared" si="6"/>
        <v>sábado</v>
      </c>
      <c r="F138" s="151" t="str">
        <f t="shared" si="7"/>
        <v>Prop 162/20</v>
      </c>
      <c r="G138" s="151" t="str">
        <f t="shared" si="8"/>
        <v>162/20</v>
      </c>
      <c r="H138" s="155" t="str">
        <f>TEXT(Uteis[[#This Row],[Coluna1]],"MM-AAAA")</f>
        <v>02-2021</v>
      </c>
      <c r="I138" s="156">
        <v>44240</v>
      </c>
    </row>
    <row r="139" spans="1:9" x14ac:dyDescent="0.25">
      <c r="A139" s="151" t="s">
        <v>141</v>
      </c>
      <c r="B139" s="151" t="s">
        <v>36</v>
      </c>
      <c r="C139" s="151" t="s">
        <v>146</v>
      </c>
      <c r="D139" s="152">
        <f>WEEKDAY(Uteis[[#This Row],[Coluna1]],2)</f>
        <v>6</v>
      </c>
      <c r="E139" s="152" t="str">
        <f t="shared" si="6"/>
        <v>sábado</v>
      </c>
      <c r="F139" s="151" t="str">
        <f t="shared" si="7"/>
        <v>Prop 162/20</v>
      </c>
      <c r="G139" s="151" t="str">
        <f t="shared" si="8"/>
        <v>162/20</v>
      </c>
      <c r="H139" s="155" t="str">
        <f>TEXT(Uteis[[#This Row],[Coluna1]],"MM-AAAA")</f>
        <v>02-2021</v>
      </c>
      <c r="I139" s="156">
        <v>44247</v>
      </c>
    </row>
    <row r="140" spans="1:9" x14ac:dyDescent="0.25">
      <c r="A140" s="151" t="s">
        <v>141</v>
      </c>
      <c r="B140" s="151" t="s">
        <v>34</v>
      </c>
      <c r="C140" s="151" t="s">
        <v>146</v>
      </c>
      <c r="D140" s="152">
        <f>WEEKDAY(Uteis[[#This Row],[Coluna1]],2)</f>
        <v>6</v>
      </c>
      <c r="E140" s="152" t="str">
        <f t="shared" si="6"/>
        <v>sábado</v>
      </c>
      <c r="F140" s="151" t="str">
        <f t="shared" si="7"/>
        <v>Prop 162/20</v>
      </c>
      <c r="G140" s="151" t="str">
        <f t="shared" si="8"/>
        <v>162/20</v>
      </c>
      <c r="H140" s="155" t="str">
        <f>TEXT(Uteis[[#This Row],[Coluna1]],"MM-AAAA")</f>
        <v>02-2021</v>
      </c>
      <c r="I140" s="156">
        <v>44247</v>
      </c>
    </row>
    <row r="141" spans="1:9" x14ac:dyDescent="0.25">
      <c r="A141" s="151" t="s">
        <v>141</v>
      </c>
      <c r="B141" s="151" t="s">
        <v>96</v>
      </c>
      <c r="C141" s="151" t="s">
        <v>146</v>
      </c>
      <c r="D141" s="152">
        <f>WEEKDAY(Uteis[[#This Row],[Coluna1]],2)</f>
        <v>6</v>
      </c>
      <c r="E141" s="152" t="str">
        <f t="shared" si="6"/>
        <v>sábado</v>
      </c>
      <c r="F141" s="151" t="str">
        <f t="shared" si="7"/>
        <v>Prop 162/20</v>
      </c>
      <c r="G141" s="151" t="str">
        <f t="shared" si="8"/>
        <v>162/20</v>
      </c>
      <c r="H141" s="155" t="str">
        <f>TEXT(Uteis[[#This Row],[Coluna1]],"MM-AAAA")</f>
        <v>02-2021</v>
      </c>
      <c r="I141" s="156">
        <v>44247</v>
      </c>
    </row>
    <row r="142" spans="1:9" x14ac:dyDescent="0.25">
      <c r="A142" s="151" t="s">
        <v>141</v>
      </c>
      <c r="B142" s="151" t="s">
        <v>80</v>
      </c>
      <c r="C142" s="151" t="s">
        <v>146</v>
      </c>
      <c r="D142" s="152">
        <f>WEEKDAY(Uteis[[#This Row],[Coluna1]],2)</f>
        <v>6</v>
      </c>
      <c r="E142" s="152" t="str">
        <f t="shared" si="6"/>
        <v>sábado</v>
      </c>
      <c r="F142" s="151" t="str">
        <f t="shared" si="7"/>
        <v>Prop 162/20</v>
      </c>
      <c r="G142" s="151" t="str">
        <f t="shared" si="8"/>
        <v>162/20</v>
      </c>
      <c r="H142" s="155" t="str">
        <f>TEXT(Uteis[[#This Row],[Coluna1]],"MM-AAAA")</f>
        <v>02-2021</v>
      </c>
      <c r="I142" s="156">
        <v>44247</v>
      </c>
    </row>
    <row r="143" spans="1:9" x14ac:dyDescent="0.25">
      <c r="A143" s="151" t="s">
        <v>142</v>
      </c>
      <c r="B143" s="151" t="s">
        <v>36</v>
      </c>
      <c r="C143" s="151" t="s">
        <v>146</v>
      </c>
      <c r="D143" s="152">
        <f>WEEKDAY(Uteis[[#This Row],[Coluna1]],2)</f>
        <v>6</v>
      </c>
      <c r="E143" s="152" t="str">
        <f t="shared" si="6"/>
        <v>sábado</v>
      </c>
      <c r="F143" s="151" t="str">
        <f t="shared" si="7"/>
        <v>Prop 162/20</v>
      </c>
      <c r="G143" s="151" t="str">
        <f t="shared" si="8"/>
        <v>162/20</v>
      </c>
      <c r="H143" s="155" t="str">
        <f>TEXT(Uteis[[#This Row],[Coluna1]],"MM-AAAA")</f>
        <v>02-2021</v>
      </c>
      <c r="I143" s="156">
        <v>44254</v>
      </c>
    </row>
    <row r="144" spans="1:9" x14ac:dyDescent="0.25">
      <c r="A144" s="151" t="s">
        <v>142</v>
      </c>
      <c r="B144" s="151" t="s">
        <v>34</v>
      </c>
      <c r="C144" s="151" t="s">
        <v>146</v>
      </c>
      <c r="D144" s="152">
        <f>WEEKDAY(Uteis[[#This Row],[Coluna1]],2)</f>
        <v>6</v>
      </c>
      <c r="E144" s="152" t="str">
        <f t="shared" si="6"/>
        <v>sábado</v>
      </c>
      <c r="F144" s="151" t="str">
        <f t="shared" si="7"/>
        <v>Prop 162/20</v>
      </c>
      <c r="G144" s="151" t="str">
        <f t="shared" si="8"/>
        <v>162/20</v>
      </c>
      <c r="H144" s="155" t="str">
        <f>TEXT(Uteis[[#This Row],[Coluna1]],"MM-AAAA")</f>
        <v>02-2021</v>
      </c>
      <c r="I144" s="156">
        <v>44254</v>
      </c>
    </row>
    <row r="145" spans="1:9" x14ac:dyDescent="0.25">
      <c r="A145" s="151" t="s">
        <v>142</v>
      </c>
      <c r="B145" s="151" t="s">
        <v>96</v>
      </c>
      <c r="C145" s="151" t="s">
        <v>146</v>
      </c>
      <c r="D145" s="152">
        <f>WEEKDAY(Uteis[[#This Row],[Coluna1]],2)</f>
        <v>6</v>
      </c>
      <c r="E145" s="152" t="str">
        <f t="shared" si="6"/>
        <v>sábado</v>
      </c>
      <c r="F145" s="151" t="str">
        <f t="shared" si="7"/>
        <v>Prop 162/20</v>
      </c>
      <c r="G145" s="151" t="str">
        <f t="shared" si="8"/>
        <v>162/20</v>
      </c>
      <c r="H145" s="155" t="str">
        <f>TEXT(Uteis[[#This Row],[Coluna1]],"MM-AAAA")</f>
        <v>02-2021</v>
      </c>
      <c r="I145" s="156">
        <v>44254</v>
      </c>
    </row>
    <row r="146" spans="1:9" x14ac:dyDescent="0.25">
      <c r="A146" s="151" t="s">
        <v>142</v>
      </c>
      <c r="B146" s="151" t="s">
        <v>104</v>
      </c>
      <c r="C146" s="151" t="s">
        <v>146</v>
      </c>
      <c r="D146" s="152">
        <f>WEEKDAY(Uteis[[#This Row],[Coluna1]],2)</f>
        <v>6</v>
      </c>
      <c r="E146" s="152" t="str">
        <f t="shared" si="6"/>
        <v>sábado</v>
      </c>
      <c r="F146" s="151" t="str">
        <f t="shared" si="7"/>
        <v>Prop 162/20</v>
      </c>
      <c r="G146" s="151" t="str">
        <f t="shared" si="8"/>
        <v>162/20</v>
      </c>
      <c r="H146" s="155" t="str">
        <f>TEXT(Uteis[[#This Row],[Coluna1]],"MM-AAAA")</f>
        <v>02-2021</v>
      </c>
      <c r="I146" s="156">
        <v>44254</v>
      </c>
    </row>
    <row r="147" spans="1:9" x14ac:dyDescent="0.25">
      <c r="A147" s="151" t="s">
        <v>142</v>
      </c>
      <c r="B147" s="151" t="s">
        <v>80</v>
      </c>
      <c r="C147" s="151" t="s">
        <v>146</v>
      </c>
      <c r="D147" s="152">
        <f>WEEKDAY(Uteis[[#This Row],[Coluna1]],2)</f>
        <v>6</v>
      </c>
      <c r="E147" s="152" t="str">
        <f t="shared" si="6"/>
        <v>sábado</v>
      </c>
      <c r="F147" s="151" t="str">
        <f t="shared" si="7"/>
        <v>Prop 162/20</v>
      </c>
      <c r="G147" s="151" t="str">
        <f t="shared" si="8"/>
        <v>162/20</v>
      </c>
      <c r="H147" s="155" t="str">
        <f>TEXT(Uteis[[#This Row],[Coluna1]],"MM-AAAA")</f>
        <v>02-2021</v>
      </c>
      <c r="I147" s="156">
        <v>44254</v>
      </c>
    </row>
    <row r="148" spans="1:9" x14ac:dyDescent="0.25">
      <c r="A148" s="151" t="s">
        <v>141</v>
      </c>
      <c r="B148" s="151" t="s">
        <v>51</v>
      </c>
      <c r="C148" s="151" t="s">
        <v>147</v>
      </c>
      <c r="D148" s="152">
        <f>WEEKDAY(Uteis[[#This Row],[Coluna1]],2)</f>
        <v>6</v>
      </c>
      <c r="E148" s="152" t="str">
        <f t="shared" si="6"/>
        <v>sábado</v>
      </c>
      <c r="F148" s="151" t="str">
        <f t="shared" si="7"/>
        <v>Prop 165/20</v>
      </c>
      <c r="G148" s="151" t="str">
        <f t="shared" si="8"/>
        <v>165/20</v>
      </c>
      <c r="H148" s="155" t="str">
        <f>TEXT(Uteis[[#This Row],[Coluna1]],"MM-AAAA")</f>
        <v>02-2021</v>
      </c>
      <c r="I148" s="156">
        <v>44247</v>
      </c>
    </row>
    <row r="149" spans="1:9" x14ac:dyDescent="0.25">
      <c r="A149" s="151" t="s">
        <v>141</v>
      </c>
      <c r="B149" s="151" t="s">
        <v>81</v>
      </c>
      <c r="C149" s="151" t="s">
        <v>147</v>
      </c>
      <c r="D149" s="152">
        <f>WEEKDAY(Uteis[[#This Row],[Coluna1]],2)</f>
        <v>6</v>
      </c>
      <c r="E149" s="152" t="str">
        <f t="shared" si="6"/>
        <v>sábado</v>
      </c>
      <c r="F149" s="151" t="str">
        <f t="shared" si="7"/>
        <v>Prop 165/20</v>
      </c>
      <c r="G149" s="151" t="str">
        <f t="shared" si="8"/>
        <v>165/20</v>
      </c>
      <c r="H149" s="155" t="str">
        <f>TEXT(Uteis[[#This Row],[Coluna1]],"MM-AAAA")</f>
        <v>02-2021</v>
      </c>
      <c r="I149" s="156">
        <v>44247</v>
      </c>
    </row>
    <row r="150" spans="1:9" x14ac:dyDescent="0.25">
      <c r="A150" s="151" t="s">
        <v>141</v>
      </c>
      <c r="B150" s="151" t="s">
        <v>105</v>
      </c>
      <c r="C150" s="151" t="s">
        <v>147</v>
      </c>
      <c r="D150" s="152">
        <f>WEEKDAY(Uteis[[#This Row],[Coluna1]],2)</f>
        <v>6</v>
      </c>
      <c r="E150" s="152" t="str">
        <f t="shared" si="6"/>
        <v>sábado</v>
      </c>
      <c r="F150" s="151" t="str">
        <f t="shared" si="7"/>
        <v>Prop 165/20</v>
      </c>
      <c r="G150" s="151" t="str">
        <f t="shared" si="8"/>
        <v>165/20</v>
      </c>
      <c r="H150" s="155" t="str">
        <f>TEXT(Uteis[[#This Row],[Coluna1]],"MM-AAAA")</f>
        <v>02-2021</v>
      </c>
      <c r="I150" s="156">
        <v>44247</v>
      </c>
    </row>
    <row r="151" spans="1:9" x14ac:dyDescent="0.25">
      <c r="A151" s="151" t="s">
        <v>142</v>
      </c>
      <c r="B151" s="151" t="s">
        <v>102</v>
      </c>
      <c r="C151" s="151" t="s">
        <v>147</v>
      </c>
      <c r="D151" s="152">
        <f>WEEKDAY(Uteis[[#This Row],[Coluna1]],2)</f>
        <v>6</v>
      </c>
      <c r="E151" s="152" t="str">
        <f t="shared" si="6"/>
        <v>sábado</v>
      </c>
      <c r="F151" s="151" t="str">
        <f t="shared" si="7"/>
        <v>Prop 165/20</v>
      </c>
      <c r="G151" s="151" t="str">
        <f t="shared" si="8"/>
        <v>165/20</v>
      </c>
      <c r="H151" s="155" t="str">
        <f>TEXT(Uteis[[#This Row],[Coluna1]],"MM-AAAA")</f>
        <v>02-2021</v>
      </c>
      <c r="I151" s="156">
        <v>44254</v>
      </c>
    </row>
    <row r="152" spans="1:9" x14ac:dyDescent="0.25">
      <c r="A152" s="151" t="s">
        <v>142</v>
      </c>
      <c r="B152" s="151" t="s">
        <v>51</v>
      </c>
      <c r="C152" s="151" t="s">
        <v>147</v>
      </c>
      <c r="D152" s="152">
        <f>WEEKDAY(Uteis[[#This Row],[Coluna1]],2)</f>
        <v>6</v>
      </c>
      <c r="E152" s="152" t="str">
        <f t="shared" si="6"/>
        <v>sábado</v>
      </c>
      <c r="F152" s="151" t="str">
        <f t="shared" si="7"/>
        <v>Prop 165/20</v>
      </c>
      <c r="G152" s="151" t="str">
        <f t="shared" si="8"/>
        <v>165/20</v>
      </c>
      <c r="H152" s="155" t="str">
        <f>TEXT(Uteis[[#This Row],[Coluna1]],"MM-AAAA")</f>
        <v>02-2021</v>
      </c>
      <c r="I152" s="156">
        <v>44254</v>
      </c>
    </row>
    <row r="153" spans="1:9" x14ac:dyDescent="0.25">
      <c r="A153" s="151" t="s">
        <v>142</v>
      </c>
      <c r="B153" s="151" t="s">
        <v>105</v>
      </c>
      <c r="C153" s="151" t="s">
        <v>147</v>
      </c>
      <c r="D153" s="152">
        <f>WEEKDAY(Uteis[[#This Row],[Coluna1]],2)</f>
        <v>6</v>
      </c>
      <c r="E153" s="152" t="str">
        <f t="shared" si="6"/>
        <v>sábado</v>
      </c>
      <c r="F153" s="151" t="str">
        <f t="shared" si="7"/>
        <v>Prop 165/20</v>
      </c>
      <c r="G153" s="151" t="str">
        <f t="shared" si="8"/>
        <v>165/20</v>
      </c>
      <c r="H153" s="155" t="str">
        <f>TEXT(Uteis[[#This Row],[Coluna1]],"MM-AAAA")</f>
        <v>02-2021</v>
      </c>
      <c r="I153" s="156">
        <v>44254</v>
      </c>
    </row>
    <row r="154" spans="1:9" x14ac:dyDescent="0.25">
      <c r="A154" s="151" t="s">
        <v>144</v>
      </c>
      <c r="B154" s="151" t="s">
        <v>82</v>
      </c>
      <c r="C154" s="151" t="s">
        <v>130</v>
      </c>
      <c r="D154" s="152">
        <f>WEEKDAY(Uteis[[#This Row],[Coluna1]],2)</f>
        <v>6</v>
      </c>
      <c r="E154" s="152" t="str">
        <f t="shared" si="6"/>
        <v>sábado</v>
      </c>
      <c r="F154" s="151" t="str">
        <f t="shared" si="7"/>
        <v>Prop 197/18</v>
      </c>
      <c r="G154" s="151" t="str">
        <f t="shared" si="8"/>
        <v>197/18</v>
      </c>
      <c r="H154" s="155" t="str">
        <f>TEXT(Uteis[[#This Row],[Coluna1]],"MM-AAAA")</f>
        <v>02-2021</v>
      </c>
      <c r="I154" s="156">
        <v>44233</v>
      </c>
    </row>
    <row r="155" spans="1:9" x14ac:dyDescent="0.25">
      <c r="A155" s="151" t="s">
        <v>144</v>
      </c>
      <c r="B155" s="151" t="s">
        <v>50</v>
      </c>
      <c r="C155" s="151" t="s">
        <v>130</v>
      </c>
      <c r="D155" s="152">
        <f>WEEKDAY(Uteis[[#This Row],[Coluna1]],2)</f>
        <v>6</v>
      </c>
      <c r="E155" s="152" t="str">
        <f t="shared" si="6"/>
        <v>sábado</v>
      </c>
      <c r="F155" s="151" t="str">
        <f t="shared" si="7"/>
        <v>Prop 197/18</v>
      </c>
      <c r="G155" s="151" t="str">
        <f t="shared" si="8"/>
        <v>197/18</v>
      </c>
      <c r="H155" s="155" t="str">
        <f>TEXT(Uteis[[#This Row],[Coluna1]],"MM-AAAA")</f>
        <v>02-2021</v>
      </c>
      <c r="I155" s="156">
        <v>44233</v>
      </c>
    </row>
    <row r="156" spans="1:9" x14ac:dyDescent="0.25">
      <c r="A156" s="151" t="s">
        <v>144</v>
      </c>
      <c r="B156" s="151" t="s">
        <v>51</v>
      </c>
      <c r="C156" s="151" t="s">
        <v>130</v>
      </c>
      <c r="D156" s="152">
        <f>WEEKDAY(Uteis[[#This Row],[Coluna1]],2)</f>
        <v>6</v>
      </c>
      <c r="E156" s="152" t="str">
        <f t="shared" si="6"/>
        <v>sábado</v>
      </c>
      <c r="F156" s="151" t="str">
        <f t="shared" si="7"/>
        <v>Prop 197/18</v>
      </c>
      <c r="G156" s="151" t="str">
        <f t="shared" si="8"/>
        <v>197/18</v>
      </c>
      <c r="H156" s="155" t="str">
        <f>TEXT(Uteis[[#This Row],[Coluna1]],"MM-AAAA")</f>
        <v>02-2021</v>
      </c>
      <c r="I156" s="156">
        <v>44233</v>
      </c>
    </row>
    <row r="157" spans="1:9" x14ac:dyDescent="0.25">
      <c r="A157" s="151" t="s">
        <v>144</v>
      </c>
      <c r="B157" s="151" t="s">
        <v>80</v>
      </c>
      <c r="C157" s="151" t="s">
        <v>130</v>
      </c>
      <c r="D157" s="152">
        <f>WEEKDAY(Uteis[[#This Row],[Coluna1]],2)</f>
        <v>6</v>
      </c>
      <c r="E157" s="152" t="str">
        <f t="shared" si="6"/>
        <v>sábado</v>
      </c>
      <c r="F157" s="151" t="str">
        <f t="shared" si="7"/>
        <v>Prop 197/18</v>
      </c>
      <c r="G157" s="151" t="str">
        <f t="shared" si="8"/>
        <v>197/18</v>
      </c>
      <c r="H157" s="155" t="str">
        <f>TEXT(Uteis[[#This Row],[Coluna1]],"MM-AAAA")</f>
        <v>02-2021</v>
      </c>
      <c r="I157" s="156">
        <v>44233</v>
      </c>
    </row>
    <row r="158" spans="1:9" x14ac:dyDescent="0.25">
      <c r="A158" s="151" t="s">
        <v>144</v>
      </c>
      <c r="B158" s="151" t="s">
        <v>81</v>
      </c>
      <c r="C158" s="151" t="s">
        <v>130</v>
      </c>
      <c r="D158" s="152">
        <f>WEEKDAY(Uteis[[#This Row],[Coluna1]],2)</f>
        <v>6</v>
      </c>
      <c r="E158" s="152" t="str">
        <f t="shared" si="6"/>
        <v>sábado</v>
      </c>
      <c r="F158" s="151" t="str">
        <f t="shared" si="7"/>
        <v>Prop 197/18</v>
      </c>
      <c r="G158" s="151" t="str">
        <f t="shared" si="8"/>
        <v>197/18</v>
      </c>
      <c r="H158" s="155" t="str">
        <f>TEXT(Uteis[[#This Row],[Coluna1]],"MM-AAAA")</f>
        <v>02-2021</v>
      </c>
      <c r="I158" s="156">
        <v>44233</v>
      </c>
    </row>
    <row r="159" spans="1:9" x14ac:dyDescent="0.25">
      <c r="A159" s="151" t="s">
        <v>144</v>
      </c>
      <c r="B159" s="151" t="s">
        <v>106</v>
      </c>
      <c r="C159" s="151" t="s">
        <v>130</v>
      </c>
      <c r="D159" s="152">
        <f>WEEKDAY(Uteis[[#This Row],[Coluna1]],2)</f>
        <v>6</v>
      </c>
      <c r="E159" s="152" t="str">
        <f t="shared" si="6"/>
        <v>sábado</v>
      </c>
      <c r="F159" s="151" t="str">
        <f t="shared" si="7"/>
        <v>Prop 197/18</v>
      </c>
      <c r="G159" s="151" t="str">
        <f t="shared" si="8"/>
        <v>197/18</v>
      </c>
      <c r="H159" s="155" t="str">
        <f>TEXT(Uteis[[#This Row],[Coluna1]],"MM-AAAA")</f>
        <v>02-2021</v>
      </c>
      <c r="I159" s="156">
        <v>44233</v>
      </c>
    </row>
    <row r="160" spans="1:9" x14ac:dyDescent="0.25">
      <c r="A160" s="151" t="s">
        <v>139</v>
      </c>
      <c r="B160" s="151" t="s">
        <v>51</v>
      </c>
      <c r="C160" s="151" t="s">
        <v>130</v>
      </c>
      <c r="D160" s="152">
        <f>WEEKDAY(Uteis[[#This Row],[Coluna1]],2)</f>
        <v>6</v>
      </c>
      <c r="E160" s="152" t="str">
        <f t="shared" si="6"/>
        <v>sábado</v>
      </c>
      <c r="F160" s="151" t="str">
        <f t="shared" si="7"/>
        <v>Prop 197/18</v>
      </c>
      <c r="G160" s="151" t="str">
        <f t="shared" si="8"/>
        <v>197/18</v>
      </c>
      <c r="H160" s="155" t="str">
        <f>TEXT(Uteis[[#This Row],[Coluna1]],"MM-AAAA")</f>
        <v>02-2021</v>
      </c>
      <c r="I160" s="156">
        <v>44240</v>
      </c>
    </row>
    <row r="161" spans="1:9" x14ac:dyDescent="0.25">
      <c r="A161" s="151" t="s">
        <v>139</v>
      </c>
      <c r="B161" s="151" t="s">
        <v>80</v>
      </c>
      <c r="C161" s="151" t="s">
        <v>130</v>
      </c>
      <c r="D161" s="152">
        <f>WEEKDAY(Uteis[[#This Row],[Coluna1]],2)</f>
        <v>6</v>
      </c>
      <c r="E161" s="152" t="str">
        <f t="shared" si="6"/>
        <v>sábado</v>
      </c>
      <c r="F161" s="151" t="str">
        <f t="shared" si="7"/>
        <v>Prop 197/18</v>
      </c>
      <c r="G161" s="151" t="str">
        <f t="shared" si="8"/>
        <v>197/18</v>
      </c>
      <c r="H161" s="155" t="str">
        <f>TEXT(Uteis[[#This Row],[Coluna1]],"MM-AAAA")</f>
        <v>02-2021</v>
      </c>
      <c r="I161" s="156">
        <v>44240</v>
      </c>
    </row>
    <row r="162" spans="1:9" x14ac:dyDescent="0.25">
      <c r="A162" s="151" t="s">
        <v>139</v>
      </c>
      <c r="B162" s="151" t="s">
        <v>81</v>
      </c>
      <c r="C162" s="151" t="s">
        <v>130</v>
      </c>
      <c r="D162" s="152">
        <f>WEEKDAY(Uteis[[#This Row],[Coluna1]],2)</f>
        <v>6</v>
      </c>
      <c r="E162" s="152" t="str">
        <f t="shared" si="6"/>
        <v>sábado</v>
      </c>
      <c r="F162" s="151" t="str">
        <f t="shared" si="7"/>
        <v>Prop 197/18</v>
      </c>
      <c r="G162" s="151" t="str">
        <f t="shared" si="8"/>
        <v>197/18</v>
      </c>
      <c r="H162" s="155" t="str">
        <f>TEXT(Uteis[[#This Row],[Coluna1]],"MM-AAAA")</f>
        <v>02-2021</v>
      </c>
      <c r="I162" s="156">
        <v>44240</v>
      </c>
    </row>
    <row r="163" spans="1:9" x14ac:dyDescent="0.25">
      <c r="A163" s="151" t="s">
        <v>139</v>
      </c>
      <c r="B163" s="151" t="s">
        <v>106</v>
      </c>
      <c r="C163" s="151" t="s">
        <v>130</v>
      </c>
      <c r="D163" s="152">
        <f>WEEKDAY(Uteis[[#This Row],[Coluna1]],2)</f>
        <v>6</v>
      </c>
      <c r="E163" s="152" t="str">
        <f t="shared" si="6"/>
        <v>sábado</v>
      </c>
      <c r="F163" s="151" t="str">
        <f t="shared" si="7"/>
        <v>Prop 197/18</v>
      </c>
      <c r="G163" s="151" t="str">
        <f t="shared" si="8"/>
        <v>197/18</v>
      </c>
      <c r="H163" s="155" t="str">
        <f>TEXT(Uteis[[#This Row],[Coluna1]],"MM-AAAA")</f>
        <v>02-2021</v>
      </c>
      <c r="I163" s="156">
        <v>44240</v>
      </c>
    </row>
    <row r="164" spans="1:9" x14ac:dyDescent="0.25">
      <c r="A164" s="151" t="s">
        <v>139</v>
      </c>
      <c r="B164" s="151" t="s">
        <v>101</v>
      </c>
      <c r="C164" s="151" t="s">
        <v>131</v>
      </c>
      <c r="D164" s="152">
        <f>WEEKDAY(Uteis[[#This Row],[Coluna1]],2)</f>
        <v>6</v>
      </c>
      <c r="E164" s="152" t="str">
        <f t="shared" si="6"/>
        <v>sábado</v>
      </c>
      <c r="F164" s="151" t="str">
        <f t="shared" si="7"/>
        <v>Prop 267/20</v>
      </c>
      <c r="G164" s="151" t="str">
        <f t="shared" si="8"/>
        <v>267/20</v>
      </c>
      <c r="H164" s="155" t="str">
        <f>TEXT(Uteis[[#This Row],[Coluna1]],"MM-AAAA")</f>
        <v>02-2021</v>
      </c>
      <c r="I164" s="156">
        <v>44240</v>
      </c>
    </row>
    <row r="165" spans="1:9" x14ac:dyDescent="0.25">
      <c r="A165" s="151" t="s">
        <v>139</v>
      </c>
      <c r="B165" s="151" t="s">
        <v>96</v>
      </c>
      <c r="C165" s="151" t="s">
        <v>131</v>
      </c>
      <c r="D165" s="152">
        <f>WEEKDAY(Uteis[[#This Row],[Coluna1]],2)</f>
        <v>6</v>
      </c>
      <c r="E165" s="152" t="str">
        <f t="shared" si="6"/>
        <v>sábado</v>
      </c>
      <c r="F165" s="151" t="str">
        <f t="shared" si="7"/>
        <v>Prop 267/20</v>
      </c>
      <c r="G165" s="151" t="str">
        <f t="shared" si="8"/>
        <v>267/20</v>
      </c>
      <c r="H165" s="155" t="str">
        <f>TEXT(Uteis[[#This Row],[Coluna1]],"MM-AAAA")</f>
        <v>02-2021</v>
      </c>
      <c r="I165" s="156">
        <v>44240</v>
      </c>
    </row>
    <row r="166" spans="1:9" x14ac:dyDescent="0.25">
      <c r="A166" s="151" t="s">
        <v>139</v>
      </c>
      <c r="B166" s="151" t="s">
        <v>103</v>
      </c>
      <c r="C166" s="151" t="s">
        <v>131</v>
      </c>
      <c r="D166" s="152">
        <f>WEEKDAY(Uteis[[#This Row],[Coluna1]],2)</f>
        <v>6</v>
      </c>
      <c r="E166" s="152" t="str">
        <f t="shared" si="6"/>
        <v>sábado</v>
      </c>
      <c r="F166" s="151" t="str">
        <f t="shared" si="7"/>
        <v>Prop 267/20</v>
      </c>
      <c r="G166" s="151" t="str">
        <f t="shared" si="8"/>
        <v>267/20</v>
      </c>
      <c r="H166" s="155" t="str">
        <f>TEXT(Uteis[[#This Row],[Coluna1]],"MM-AAAA")</f>
        <v>02-2021</v>
      </c>
      <c r="I166" s="156">
        <v>44240</v>
      </c>
    </row>
    <row r="167" spans="1:9" x14ac:dyDescent="0.25">
      <c r="A167" s="151" t="s">
        <v>139</v>
      </c>
      <c r="B167" s="151" t="s">
        <v>104</v>
      </c>
      <c r="C167" s="151" t="s">
        <v>131</v>
      </c>
      <c r="D167" s="152">
        <f>WEEKDAY(Uteis[[#This Row],[Coluna1]],2)</f>
        <v>6</v>
      </c>
      <c r="E167" s="152" t="str">
        <f t="shared" si="6"/>
        <v>sábado</v>
      </c>
      <c r="F167" s="151" t="str">
        <f t="shared" si="7"/>
        <v>Prop 267/20</v>
      </c>
      <c r="G167" s="151" t="str">
        <f t="shared" si="8"/>
        <v>267/20</v>
      </c>
      <c r="H167" s="155" t="str">
        <f>TEXT(Uteis[[#This Row],[Coluna1]],"MM-AAAA")</f>
        <v>02-2021</v>
      </c>
      <c r="I167" s="156">
        <v>44240</v>
      </c>
    </row>
    <row r="168" spans="1:9" x14ac:dyDescent="0.25">
      <c r="A168" s="151" t="s">
        <v>139</v>
      </c>
      <c r="B168" s="151" t="s">
        <v>50</v>
      </c>
      <c r="C168" s="151" t="s">
        <v>131</v>
      </c>
      <c r="D168" s="152">
        <f>WEEKDAY(Uteis[[#This Row],[Coluna1]],2)</f>
        <v>6</v>
      </c>
      <c r="E168" s="152" t="str">
        <f t="shared" si="6"/>
        <v>sábado</v>
      </c>
      <c r="F168" s="151" t="str">
        <f t="shared" si="7"/>
        <v>Prop 267/20</v>
      </c>
      <c r="G168" s="151" t="str">
        <f t="shared" si="8"/>
        <v>267/20</v>
      </c>
      <c r="H168" s="155" t="str">
        <f>TEXT(Uteis[[#This Row],[Coluna1]],"MM-AAAA")</f>
        <v>02-2021</v>
      </c>
      <c r="I168" s="156">
        <v>44240</v>
      </c>
    </row>
    <row r="169" spans="1:9" x14ac:dyDescent="0.25">
      <c r="A169" s="151" t="s">
        <v>141</v>
      </c>
      <c r="B169" s="151" t="s">
        <v>101</v>
      </c>
      <c r="C169" s="151" t="s">
        <v>131</v>
      </c>
      <c r="D169" s="152">
        <f>WEEKDAY(Uteis[[#This Row],[Coluna1]],2)</f>
        <v>6</v>
      </c>
      <c r="E169" s="152" t="str">
        <f t="shared" si="6"/>
        <v>sábado</v>
      </c>
      <c r="F169" s="151" t="str">
        <f t="shared" si="7"/>
        <v>Prop 267/20</v>
      </c>
      <c r="G169" s="151" t="str">
        <f t="shared" si="8"/>
        <v>267/20</v>
      </c>
      <c r="H169" s="155" t="str">
        <f>TEXT(Uteis[[#This Row],[Coluna1]],"MM-AAAA")</f>
        <v>02-2021</v>
      </c>
      <c r="I169" s="156">
        <v>44247</v>
      </c>
    </row>
    <row r="170" spans="1:9" x14ac:dyDescent="0.25">
      <c r="A170" s="151" t="s">
        <v>141</v>
      </c>
      <c r="B170" s="151" t="s">
        <v>82</v>
      </c>
      <c r="C170" s="151" t="s">
        <v>131</v>
      </c>
      <c r="D170" s="152">
        <f>WEEKDAY(Uteis[[#This Row],[Coluna1]],2)</f>
        <v>6</v>
      </c>
      <c r="E170" s="152" t="str">
        <f t="shared" si="6"/>
        <v>sábado</v>
      </c>
      <c r="F170" s="151" t="str">
        <f t="shared" si="7"/>
        <v>Prop 267/20</v>
      </c>
      <c r="G170" s="151" t="str">
        <f t="shared" si="8"/>
        <v>267/20</v>
      </c>
      <c r="H170" s="155" t="str">
        <f>TEXT(Uteis[[#This Row],[Coluna1]],"MM-AAAA")</f>
        <v>02-2021</v>
      </c>
      <c r="I170" s="156">
        <v>44247</v>
      </c>
    </row>
    <row r="171" spans="1:9" x14ac:dyDescent="0.25">
      <c r="A171" s="151" t="s">
        <v>141</v>
      </c>
      <c r="B171" s="151" t="s">
        <v>103</v>
      </c>
      <c r="C171" s="151" t="s">
        <v>131</v>
      </c>
      <c r="D171" s="152">
        <f>WEEKDAY(Uteis[[#This Row],[Coluna1]],2)</f>
        <v>6</v>
      </c>
      <c r="E171" s="152" t="str">
        <f t="shared" si="6"/>
        <v>sábado</v>
      </c>
      <c r="F171" s="151" t="str">
        <f t="shared" si="7"/>
        <v>Prop 267/20</v>
      </c>
      <c r="G171" s="151" t="str">
        <f t="shared" si="8"/>
        <v>267/20</v>
      </c>
      <c r="H171" s="155" t="str">
        <f>TEXT(Uteis[[#This Row],[Coluna1]],"MM-AAAA")</f>
        <v>02-2021</v>
      </c>
      <c r="I171" s="156">
        <v>44247</v>
      </c>
    </row>
    <row r="172" spans="1:9" x14ac:dyDescent="0.25">
      <c r="A172" s="151" t="s">
        <v>141</v>
      </c>
      <c r="B172" s="151" t="s">
        <v>104</v>
      </c>
      <c r="C172" s="151" t="s">
        <v>131</v>
      </c>
      <c r="D172" s="152">
        <f>WEEKDAY(Uteis[[#This Row],[Coluna1]],2)</f>
        <v>6</v>
      </c>
      <c r="E172" s="152" t="str">
        <f t="shared" si="6"/>
        <v>sábado</v>
      </c>
      <c r="F172" s="151" t="str">
        <f t="shared" si="7"/>
        <v>Prop 267/20</v>
      </c>
      <c r="G172" s="151" t="str">
        <f t="shared" si="8"/>
        <v>267/20</v>
      </c>
      <c r="H172" s="155" t="str">
        <f>TEXT(Uteis[[#This Row],[Coluna1]],"MM-AAAA")</f>
        <v>02-2021</v>
      </c>
      <c r="I172" s="156">
        <v>44247</v>
      </c>
    </row>
    <row r="173" spans="1:9" x14ac:dyDescent="0.25">
      <c r="A173" s="151" t="s">
        <v>141</v>
      </c>
      <c r="B173" s="151" t="s">
        <v>106</v>
      </c>
      <c r="C173" s="151" t="s">
        <v>131</v>
      </c>
      <c r="D173" s="152">
        <f>WEEKDAY(Uteis[[#This Row],[Coluna1]],2)</f>
        <v>6</v>
      </c>
      <c r="E173" s="152" t="str">
        <f t="shared" si="6"/>
        <v>sábado</v>
      </c>
      <c r="F173" s="151" t="str">
        <f t="shared" si="7"/>
        <v>Prop 267/20</v>
      </c>
      <c r="G173" s="151" t="str">
        <f t="shared" si="8"/>
        <v>267/20</v>
      </c>
      <c r="H173" s="155" t="str">
        <f>TEXT(Uteis[[#This Row],[Coluna1]],"MM-AAAA")</f>
        <v>02-2021</v>
      </c>
      <c r="I173" s="156">
        <v>44247</v>
      </c>
    </row>
    <row r="174" spans="1:9" x14ac:dyDescent="0.25">
      <c r="A174" s="151" t="s">
        <v>142</v>
      </c>
      <c r="B174" s="151" t="s">
        <v>82</v>
      </c>
      <c r="C174" s="151" t="s">
        <v>131</v>
      </c>
      <c r="D174" s="152">
        <f>WEEKDAY(Uteis[[#This Row],[Coluna1]],2)</f>
        <v>6</v>
      </c>
      <c r="E174" s="152" t="str">
        <f t="shared" si="6"/>
        <v>sábado</v>
      </c>
      <c r="F174" s="151" t="str">
        <f t="shared" si="7"/>
        <v>Prop 267/20</v>
      </c>
      <c r="G174" s="151" t="str">
        <f t="shared" si="8"/>
        <v>267/20</v>
      </c>
      <c r="H174" s="155" t="str">
        <f>TEXT(Uteis[[#This Row],[Coluna1]],"MM-AAAA")</f>
        <v>02-2021</v>
      </c>
      <c r="I174" s="156">
        <v>44254</v>
      </c>
    </row>
    <row r="175" spans="1:9" x14ac:dyDescent="0.25">
      <c r="A175" s="151" t="s">
        <v>142</v>
      </c>
      <c r="B175" s="151" t="s">
        <v>103</v>
      </c>
      <c r="C175" s="151" t="s">
        <v>131</v>
      </c>
      <c r="D175" s="152">
        <f>WEEKDAY(Uteis[[#This Row],[Coluna1]],2)</f>
        <v>6</v>
      </c>
      <c r="E175" s="152" t="str">
        <f t="shared" si="6"/>
        <v>sábado</v>
      </c>
      <c r="F175" s="151" t="str">
        <f t="shared" si="7"/>
        <v>Prop 267/20</v>
      </c>
      <c r="G175" s="151" t="str">
        <f t="shared" si="8"/>
        <v>267/20</v>
      </c>
      <c r="H175" s="155" t="str">
        <f>TEXT(Uteis[[#This Row],[Coluna1]],"MM-AAAA")</f>
        <v>02-2021</v>
      </c>
      <c r="I175" s="156">
        <v>44254</v>
      </c>
    </row>
    <row r="176" spans="1:9" x14ac:dyDescent="0.25">
      <c r="A176" s="151" t="s">
        <v>142</v>
      </c>
      <c r="B176" s="151" t="s">
        <v>50</v>
      </c>
      <c r="C176" s="151" t="s">
        <v>131</v>
      </c>
      <c r="D176" s="152">
        <f>WEEKDAY(Uteis[[#This Row],[Coluna1]],2)</f>
        <v>6</v>
      </c>
      <c r="E176" s="152" t="str">
        <f t="shared" si="6"/>
        <v>sábado</v>
      </c>
      <c r="F176" s="151" t="str">
        <f t="shared" si="7"/>
        <v>Prop 267/20</v>
      </c>
      <c r="G176" s="151" t="str">
        <f t="shared" si="8"/>
        <v>267/20</v>
      </c>
      <c r="H176" s="155" t="str">
        <f>TEXT(Uteis[[#This Row],[Coluna1]],"MM-AAAA")</f>
        <v>02-2021</v>
      </c>
      <c r="I176" s="156">
        <v>44254</v>
      </c>
    </row>
    <row r="177" spans="1:9" x14ac:dyDescent="0.25">
      <c r="A177" s="151" t="s">
        <v>142</v>
      </c>
      <c r="B177" s="151" t="s">
        <v>83</v>
      </c>
      <c r="C177" s="151" t="s">
        <v>148</v>
      </c>
      <c r="D177" s="152">
        <f>WEEKDAY(Uteis[[#This Row],[Coluna1]],2)</f>
        <v>6</v>
      </c>
      <c r="E177" s="152" t="str">
        <f t="shared" si="6"/>
        <v>sábado</v>
      </c>
      <c r="F177" s="151" t="str">
        <f t="shared" si="7"/>
        <v>Prop 352/20</v>
      </c>
      <c r="G177" s="151" t="str">
        <f t="shared" si="8"/>
        <v>352/20</v>
      </c>
      <c r="H177" s="155" t="str">
        <f>TEXT(Uteis[[#This Row],[Coluna1]],"MM-AAAA")</f>
        <v>02-2021</v>
      </c>
      <c r="I177" s="156">
        <v>44254</v>
      </c>
    </row>
    <row r="178" spans="1:9" x14ac:dyDescent="0.25">
      <c r="A178" s="151" t="s">
        <v>142</v>
      </c>
      <c r="B178" s="151" t="s">
        <v>81</v>
      </c>
      <c r="C178" s="151" t="s">
        <v>148</v>
      </c>
      <c r="D178" s="152">
        <f>WEEKDAY(Uteis[[#This Row],[Coluna1]],2)</f>
        <v>6</v>
      </c>
      <c r="E178" s="152" t="str">
        <f t="shared" si="6"/>
        <v>sábado</v>
      </c>
      <c r="F178" s="151" t="str">
        <f t="shared" si="7"/>
        <v>Prop 352/20</v>
      </c>
      <c r="G178" s="151" t="str">
        <f t="shared" si="8"/>
        <v>352/20</v>
      </c>
      <c r="H178" s="155" t="str">
        <f>TEXT(Uteis[[#This Row],[Coluna1]],"MM-AAAA")</f>
        <v>02-2021</v>
      </c>
      <c r="I178" s="156">
        <v>44254</v>
      </c>
    </row>
    <row r="179" spans="1:9" x14ac:dyDescent="0.25">
      <c r="A179" s="151" t="s">
        <v>144</v>
      </c>
      <c r="B179" s="151" t="s">
        <v>101</v>
      </c>
      <c r="C179" s="151" t="s">
        <v>149</v>
      </c>
      <c r="D179" s="152">
        <f>WEEKDAY(Uteis[[#This Row],[Coluna1]],2)</f>
        <v>6</v>
      </c>
      <c r="E179" s="152" t="str">
        <f t="shared" si="6"/>
        <v>sábado</v>
      </c>
      <c r="F179" s="151" t="str">
        <f t="shared" si="7"/>
        <v>Prop 432/20</v>
      </c>
      <c r="G179" s="151" t="str">
        <f t="shared" si="8"/>
        <v>432/20</v>
      </c>
      <c r="H179" s="155" t="str">
        <f>TEXT(Uteis[[#This Row],[Coluna1]],"MM-AAAA")</f>
        <v>02-2021</v>
      </c>
      <c r="I179" s="156">
        <v>44233</v>
      </c>
    </row>
    <row r="180" spans="1:9" x14ac:dyDescent="0.25">
      <c r="A180" s="151" t="s">
        <v>144</v>
      </c>
      <c r="B180" s="151" t="s">
        <v>103</v>
      </c>
      <c r="C180" s="151" t="s">
        <v>149</v>
      </c>
      <c r="D180" s="152">
        <f>WEEKDAY(Uteis[[#This Row],[Coluna1]],2)</f>
        <v>6</v>
      </c>
      <c r="E180" s="152" t="str">
        <f t="shared" si="6"/>
        <v>sábado</v>
      </c>
      <c r="F180" s="151" t="str">
        <f t="shared" si="7"/>
        <v>Prop 432/20</v>
      </c>
      <c r="G180" s="151" t="str">
        <f t="shared" si="8"/>
        <v>432/20</v>
      </c>
      <c r="H180" s="155" t="str">
        <f>TEXT(Uteis[[#This Row],[Coluna1]],"MM-AAAA")</f>
        <v>02-2021</v>
      </c>
      <c r="I180" s="156">
        <v>44233</v>
      </c>
    </row>
    <row r="181" spans="1:9" x14ac:dyDescent="0.25">
      <c r="A181" s="151" t="s">
        <v>150</v>
      </c>
      <c r="B181" s="151" t="s">
        <v>102</v>
      </c>
      <c r="C181" s="151" t="s">
        <v>119</v>
      </c>
      <c r="D181" s="152">
        <f>WEEKDAY(Uteis[[#This Row],[Coluna1]],2)</f>
        <v>1</v>
      </c>
      <c r="E181" s="152" t="str">
        <f t="shared" si="6"/>
        <v>segunda-feira</v>
      </c>
      <c r="F181" s="151" t="str">
        <f t="shared" si="7"/>
        <v>Prop 025/20</v>
      </c>
      <c r="G181" s="151" t="str">
        <f t="shared" si="8"/>
        <v>025/20</v>
      </c>
      <c r="H181" s="155" t="str">
        <f>TEXT(Uteis[[#This Row],[Coluna1]],"MM-AAAA")</f>
        <v>02-2021</v>
      </c>
      <c r="I181" s="156">
        <v>44228</v>
      </c>
    </row>
    <row r="182" spans="1:9" x14ac:dyDescent="0.25">
      <c r="A182" s="151" t="s">
        <v>150</v>
      </c>
      <c r="B182" s="151" t="s">
        <v>34</v>
      </c>
      <c r="C182" s="151" t="s">
        <v>119</v>
      </c>
      <c r="D182" s="152">
        <f>WEEKDAY(Uteis[[#This Row],[Coluna1]],2)</f>
        <v>1</v>
      </c>
      <c r="E182" s="152" t="str">
        <f t="shared" si="6"/>
        <v>segunda-feira</v>
      </c>
      <c r="F182" s="151" t="str">
        <f t="shared" si="7"/>
        <v>Prop 025/20</v>
      </c>
      <c r="G182" s="151" t="str">
        <f t="shared" si="8"/>
        <v>025/20</v>
      </c>
      <c r="H182" s="155" t="str">
        <f>TEXT(Uteis[[#This Row],[Coluna1]],"MM-AAAA")</f>
        <v>02-2021</v>
      </c>
      <c r="I182" s="156">
        <v>44228</v>
      </c>
    </row>
    <row r="183" spans="1:9" x14ac:dyDescent="0.25">
      <c r="A183" s="151" t="s">
        <v>150</v>
      </c>
      <c r="B183" s="151" t="s">
        <v>100</v>
      </c>
      <c r="C183" s="151" t="s">
        <v>119</v>
      </c>
      <c r="D183" s="152">
        <f>WEEKDAY(Uteis[[#This Row],[Coluna1]],2)</f>
        <v>1</v>
      </c>
      <c r="E183" s="152" t="str">
        <f t="shared" si="6"/>
        <v>segunda-feira</v>
      </c>
      <c r="F183" s="151" t="str">
        <f t="shared" si="7"/>
        <v>Prop 025/20</v>
      </c>
      <c r="G183" s="151" t="str">
        <f t="shared" si="8"/>
        <v>025/20</v>
      </c>
      <c r="H183" s="155" t="str">
        <f>TEXT(Uteis[[#This Row],[Coluna1]],"MM-AAAA")</f>
        <v>02-2021</v>
      </c>
      <c r="I183" s="156">
        <v>44228</v>
      </c>
    </row>
    <row r="184" spans="1:9" x14ac:dyDescent="0.25">
      <c r="A184" s="151" t="s">
        <v>150</v>
      </c>
      <c r="B184" s="151" t="s">
        <v>96</v>
      </c>
      <c r="C184" s="151" t="s">
        <v>119</v>
      </c>
      <c r="D184" s="152">
        <f>WEEKDAY(Uteis[[#This Row],[Coluna1]],2)</f>
        <v>1</v>
      </c>
      <c r="E184" s="152" t="str">
        <f t="shared" si="6"/>
        <v>segunda-feira</v>
      </c>
      <c r="F184" s="151" t="str">
        <f t="shared" si="7"/>
        <v>Prop 025/20</v>
      </c>
      <c r="G184" s="151" t="str">
        <f t="shared" si="8"/>
        <v>025/20</v>
      </c>
      <c r="H184" s="155" t="str">
        <f>TEXT(Uteis[[#This Row],[Coluna1]],"MM-AAAA")</f>
        <v>02-2021</v>
      </c>
      <c r="I184" s="156">
        <v>44228</v>
      </c>
    </row>
    <row r="185" spans="1:9" x14ac:dyDescent="0.25">
      <c r="A185" s="151" t="s">
        <v>150</v>
      </c>
      <c r="B185" s="151" t="s">
        <v>105</v>
      </c>
      <c r="C185" s="151" t="s">
        <v>119</v>
      </c>
      <c r="D185" s="152">
        <f>WEEKDAY(Uteis[[#This Row],[Coluna1]],2)</f>
        <v>1</v>
      </c>
      <c r="E185" s="152" t="str">
        <f t="shared" si="6"/>
        <v>segunda-feira</v>
      </c>
      <c r="F185" s="151" t="str">
        <f t="shared" si="7"/>
        <v>Prop 025/20</v>
      </c>
      <c r="G185" s="151" t="str">
        <f t="shared" si="8"/>
        <v>025/20</v>
      </c>
      <c r="H185" s="155" t="str">
        <f>TEXT(Uteis[[#This Row],[Coluna1]],"MM-AAAA")</f>
        <v>02-2021</v>
      </c>
      <c r="I185" s="156">
        <v>44228</v>
      </c>
    </row>
    <row r="186" spans="1:9" x14ac:dyDescent="0.25">
      <c r="A186" s="151" t="s">
        <v>151</v>
      </c>
      <c r="B186" s="151" t="s">
        <v>102</v>
      </c>
      <c r="C186" s="151" t="s">
        <v>119</v>
      </c>
      <c r="D186" s="152">
        <f>WEEKDAY(Uteis[[#This Row],[Coluna1]],2)</f>
        <v>1</v>
      </c>
      <c r="E186" s="152" t="str">
        <f t="shared" si="6"/>
        <v>segunda-feira</v>
      </c>
      <c r="F186" s="151" t="str">
        <f t="shared" si="7"/>
        <v>Prop 025/20</v>
      </c>
      <c r="G186" s="151" t="str">
        <f t="shared" si="8"/>
        <v>025/20</v>
      </c>
      <c r="H186" s="155" t="str">
        <f>TEXT(Uteis[[#This Row],[Coluna1]],"MM-AAAA")</f>
        <v>02-2021</v>
      </c>
      <c r="I186" s="156">
        <v>44235</v>
      </c>
    </row>
    <row r="187" spans="1:9" x14ac:dyDescent="0.25">
      <c r="A187" s="151" t="s">
        <v>151</v>
      </c>
      <c r="B187" s="151" t="s">
        <v>34</v>
      </c>
      <c r="C187" s="151" t="s">
        <v>119</v>
      </c>
      <c r="D187" s="152">
        <f>WEEKDAY(Uteis[[#This Row],[Coluna1]],2)</f>
        <v>1</v>
      </c>
      <c r="E187" s="152" t="str">
        <f t="shared" si="6"/>
        <v>segunda-feira</v>
      </c>
      <c r="F187" s="151" t="str">
        <f t="shared" si="7"/>
        <v>Prop 025/20</v>
      </c>
      <c r="G187" s="151" t="str">
        <f t="shared" si="8"/>
        <v>025/20</v>
      </c>
      <c r="H187" s="155" t="str">
        <f>TEXT(Uteis[[#This Row],[Coluna1]],"MM-AAAA")</f>
        <v>02-2021</v>
      </c>
      <c r="I187" s="156">
        <v>44235</v>
      </c>
    </row>
    <row r="188" spans="1:9" x14ac:dyDescent="0.25">
      <c r="A188" s="151" t="s">
        <v>151</v>
      </c>
      <c r="B188" s="151" t="s">
        <v>100</v>
      </c>
      <c r="C188" s="151" t="s">
        <v>119</v>
      </c>
      <c r="D188" s="152">
        <f>WEEKDAY(Uteis[[#This Row],[Coluna1]],2)</f>
        <v>1</v>
      </c>
      <c r="E188" s="152" t="str">
        <f t="shared" si="6"/>
        <v>segunda-feira</v>
      </c>
      <c r="F188" s="151" t="str">
        <f t="shared" si="7"/>
        <v>Prop 025/20</v>
      </c>
      <c r="G188" s="151" t="str">
        <f t="shared" si="8"/>
        <v>025/20</v>
      </c>
      <c r="H188" s="155" t="str">
        <f>TEXT(Uteis[[#This Row],[Coluna1]],"MM-AAAA")</f>
        <v>02-2021</v>
      </c>
      <c r="I188" s="156">
        <v>44235</v>
      </c>
    </row>
    <row r="189" spans="1:9" x14ac:dyDescent="0.25">
      <c r="A189" s="151" t="s">
        <v>151</v>
      </c>
      <c r="B189" s="151" t="s">
        <v>105</v>
      </c>
      <c r="C189" s="151" t="s">
        <v>119</v>
      </c>
      <c r="D189" s="152">
        <f>WEEKDAY(Uteis[[#This Row],[Coluna1]],2)</f>
        <v>1</v>
      </c>
      <c r="E189" s="152" t="str">
        <f t="shared" si="6"/>
        <v>segunda-feira</v>
      </c>
      <c r="F189" s="151" t="str">
        <f t="shared" si="7"/>
        <v>Prop 025/20</v>
      </c>
      <c r="G189" s="151" t="str">
        <f t="shared" si="8"/>
        <v>025/20</v>
      </c>
      <c r="H189" s="155" t="str">
        <f>TEXT(Uteis[[#This Row],[Coluna1]],"MM-AAAA")</f>
        <v>02-2021</v>
      </c>
      <c r="I189" s="156">
        <v>44235</v>
      </c>
    </row>
    <row r="190" spans="1:9" x14ac:dyDescent="0.25">
      <c r="A190" s="151" t="s">
        <v>151</v>
      </c>
      <c r="B190" s="151" t="s">
        <v>36</v>
      </c>
      <c r="C190" s="151" t="s">
        <v>136</v>
      </c>
      <c r="D190" s="152">
        <f>WEEKDAY(Uteis[[#This Row],[Coluna1]],2)</f>
        <v>1</v>
      </c>
      <c r="E190" s="152" t="str">
        <f t="shared" si="6"/>
        <v>segunda-feira</v>
      </c>
      <c r="F190" s="151" t="str">
        <f t="shared" si="7"/>
        <v>Prop 033/21</v>
      </c>
      <c r="G190" s="151" t="str">
        <f t="shared" si="8"/>
        <v>033/21</v>
      </c>
      <c r="H190" s="155" t="str">
        <f>TEXT(Uteis[[#This Row],[Coluna1]],"MM-AAAA")</f>
        <v>02-2021</v>
      </c>
      <c r="I190" s="156">
        <v>44235</v>
      </c>
    </row>
    <row r="191" spans="1:9" x14ac:dyDescent="0.25">
      <c r="A191" s="151" t="s">
        <v>151</v>
      </c>
      <c r="B191" s="151" t="s">
        <v>83</v>
      </c>
      <c r="C191" s="151" t="s">
        <v>136</v>
      </c>
      <c r="D191" s="152">
        <f>WEEKDAY(Uteis[[#This Row],[Coluna1]],2)</f>
        <v>1</v>
      </c>
      <c r="E191" s="152" t="str">
        <f t="shared" si="6"/>
        <v>segunda-feira</v>
      </c>
      <c r="F191" s="151" t="str">
        <f t="shared" si="7"/>
        <v>Prop 033/21</v>
      </c>
      <c r="G191" s="151" t="str">
        <f t="shared" si="8"/>
        <v>033/21</v>
      </c>
      <c r="H191" s="155" t="str">
        <f>TEXT(Uteis[[#This Row],[Coluna1]],"MM-AAAA")</f>
        <v>02-2021</v>
      </c>
      <c r="I191" s="156">
        <v>44235</v>
      </c>
    </row>
    <row r="192" spans="1:9" x14ac:dyDescent="0.25">
      <c r="A192" s="151" t="s">
        <v>152</v>
      </c>
      <c r="B192" s="151" t="s">
        <v>36</v>
      </c>
      <c r="C192" s="151" t="s">
        <v>124</v>
      </c>
      <c r="D192" s="152">
        <f>WEEKDAY(Uteis[[#This Row],[Coluna1]],2)</f>
        <v>1</v>
      </c>
      <c r="E192" s="152" t="str">
        <f t="shared" si="6"/>
        <v>segunda-feira</v>
      </c>
      <c r="F192" s="151" t="str">
        <f t="shared" si="7"/>
        <v>Prop 045/21</v>
      </c>
      <c r="G192" s="151" t="str">
        <f t="shared" si="8"/>
        <v>045/21</v>
      </c>
      <c r="H192" s="155" t="str">
        <f>TEXT(Uteis[[#This Row],[Coluna1]],"MM-AAAA")</f>
        <v>02-2021</v>
      </c>
      <c r="I192" s="156">
        <v>44249</v>
      </c>
    </row>
    <row r="193" spans="1:9" x14ac:dyDescent="0.25">
      <c r="A193" s="151" t="s">
        <v>152</v>
      </c>
      <c r="B193" s="151" t="s">
        <v>34</v>
      </c>
      <c r="C193" s="151" t="s">
        <v>124</v>
      </c>
      <c r="D193" s="152">
        <f>WEEKDAY(Uteis[[#This Row],[Coluna1]],2)</f>
        <v>1</v>
      </c>
      <c r="E193" s="152" t="str">
        <f t="shared" si="6"/>
        <v>segunda-feira</v>
      </c>
      <c r="F193" s="151" t="str">
        <f t="shared" si="7"/>
        <v>Prop 045/21</v>
      </c>
      <c r="G193" s="151" t="str">
        <f t="shared" si="8"/>
        <v>045/21</v>
      </c>
      <c r="H193" s="155" t="str">
        <f>TEXT(Uteis[[#This Row],[Coluna1]],"MM-AAAA")</f>
        <v>02-2021</v>
      </c>
      <c r="I193" s="156">
        <v>44249</v>
      </c>
    </row>
    <row r="194" spans="1:9" x14ac:dyDescent="0.25">
      <c r="A194" s="151" t="s">
        <v>152</v>
      </c>
      <c r="B194" s="151" t="s">
        <v>83</v>
      </c>
      <c r="C194" s="151" t="s">
        <v>124</v>
      </c>
      <c r="D194" s="152">
        <f>WEEKDAY(Uteis[[#This Row],[Coluna1]],2)</f>
        <v>1</v>
      </c>
      <c r="E194" s="152" t="str">
        <f t="shared" si="6"/>
        <v>segunda-feira</v>
      </c>
      <c r="F194" s="151" t="str">
        <f t="shared" si="7"/>
        <v>Prop 045/21</v>
      </c>
      <c r="G194" s="151" t="str">
        <f t="shared" si="8"/>
        <v>045/21</v>
      </c>
      <c r="H194" s="155" t="str">
        <f>TEXT(Uteis[[#This Row],[Coluna1]],"MM-AAAA")</f>
        <v>02-2021</v>
      </c>
      <c r="I194" s="156">
        <v>44249</v>
      </c>
    </row>
    <row r="195" spans="1:9" x14ac:dyDescent="0.25">
      <c r="A195" s="151" t="s">
        <v>152</v>
      </c>
      <c r="B195" s="151" t="s">
        <v>100</v>
      </c>
      <c r="C195" s="151" t="s">
        <v>126</v>
      </c>
      <c r="D195" s="152">
        <f>WEEKDAY(Uteis[[#This Row],[Coluna1]],2)</f>
        <v>1</v>
      </c>
      <c r="E195" s="152" t="str">
        <f t="shared" si="6"/>
        <v>segunda-feira</v>
      </c>
      <c r="F195" s="151" t="str">
        <f t="shared" si="7"/>
        <v>Prop 051/21</v>
      </c>
      <c r="G195" s="151" t="str">
        <f t="shared" si="8"/>
        <v>051/21</v>
      </c>
      <c r="H195" s="155" t="str">
        <f>TEXT(Uteis[[#This Row],[Coluna1]],"MM-AAAA")</f>
        <v>02-2021</v>
      </c>
      <c r="I195" s="156">
        <v>44249</v>
      </c>
    </row>
    <row r="196" spans="1:9" x14ac:dyDescent="0.25">
      <c r="A196" s="151" t="s">
        <v>152</v>
      </c>
      <c r="B196" s="151" t="s">
        <v>102</v>
      </c>
      <c r="C196" s="151" t="s">
        <v>126</v>
      </c>
      <c r="D196" s="152">
        <f>WEEKDAY(Uteis[[#This Row],[Coluna1]],2)</f>
        <v>1</v>
      </c>
      <c r="E196" s="152" t="str">
        <f t="shared" ref="E196:E259" si="9">IF(D196=" "," ",(IF(D196=7,"domingo",IF(D196=6,"sábado",IF(D196=5,"sexta-feira",IF(D196=4,"quinta-feira",IF(D196=3,"quarta-feira",IF(D196=2,"terça-feira","segunda-feira"))))))))</f>
        <v>segunda-feira</v>
      </c>
      <c r="F196" s="151" t="str">
        <f t="shared" ref="F196:F259" si="10">LEFT(C196,11)</f>
        <v>Prop 051/21</v>
      </c>
      <c r="G196" s="151" t="str">
        <f t="shared" ref="G196:G259" si="11">RIGHT(F196,6)</f>
        <v>051/21</v>
      </c>
      <c r="H196" s="155" t="str">
        <f>TEXT(Uteis[[#This Row],[Coluna1]],"MM-AAAA")</f>
        <v>02-2021</v>
      </c>
      <c r="I196" s="156">
        <v>44249</v>
      </c>
    </row>
    <row r="197" spans="1:9" x14ac:dyDescent="0.25">
      <c r="A197" s="151" t="s">
        <v>152</v>
      </c>
      <c r="B197" s="151" t="s">
        <v>96</v>
      </c>
      <c r="C197" s="151" t="s">
        <v>126</v>
      </c>
      <c r="D197" s="152">
        <f>WEEKDAY(Uteis[[#This Row],[Coluna1]],2)</f>
        <v>1</v>
      </c>
      <c r="E197" s="152" t="str">
        <f t="shared" si="9"/>
        <v>segunda-feira</v>
      </c>
      <c r="F197" s="151" t="str">
        <f t="shared" si="10"/>
        <v>Prop 051/21</v>
      </c>
      <c r="G197" s="151" t="str">
        <f t="shared" si="11"/>
        <v>051/21</v>
      </c>
      <c r="H197" s="155" t="str">
        <f>TEXT(Uteis[[#This Row],[Coluna1]],"MM-AAAA")</f>
        <v>02-2021</v>
      </c>
      <c r="I197" s="156">
        <v>44249</v>
      </c>
    </row>
    <row r="198" spans="1:9" x14ac:dyDescent="0.25">
      <c r="A198" s="151" t="s">
        <v>152</v>
      </c>
      <c r="B198" s="151" t="s">
        <v>105</v>
      </c>
      <c r="C198" s="151" t="s">
        <v>126</v>
      </c>
      <c r="D198" s="152">
        <f>WEEKDAY(Uteis[[#This Row],[Coluna1]],2)</f>
        <v>1</v>
      </c>
      <c r="E198" s="152" t="str">
        <f t="shared" si="9"/>
        <v>segunda-feira</v>
      </c>
      <c r="F198" s="151" t="str">
        <f t="shared" si="10"/>
        <v>Prop 051/21</v>
      </c>
      <c r="G198" s="151" t="str">
        <f t="shared" si="11"/>
        <v>051/21</v>
      </c>
      <c r="H198" s="155" t="str">
        <f>TEXT(Uteis[[#This Row],[Coluna1]],"MM-AAAA")</f>
        <v>02-2021</v>
      </c>
      <c r="I198" s="156">
        <v>44249</v>
      </c>
    </row>
    <row r="199" spans="1:9" x14ac:dyDescent="0.25">
      <c r="A199" s="151" t="s">
        <v>152</v>
      </c>
      <c r="B199" s="151" t="s">
        <v>106</v>
      </c>
      <c r="C199" s="151" t="s">
        <v>126</v>
      </c>
      <c r="D199" s="152">
        <f>WEEKDAY(Uteis[[#This Row],[Coluna1]],2)</f>
        <v>1</v>
      </c>
      <c r="E199" s="152" t="str">
        <f t="shared" si="9"/>
        <v>segunda-feira</v>
      </c>
      <c r="F199" s="151" t="str">
        <f t="shared" si="10"/>
        <v>Prop 051/21</v>
      </c>
      <c r="G199" s="151" t="str">
        <f t="shared" si="11"/>
        <v>051/21</v>
      </c>
      <c r="H199" s="155" t="str">
        <f>TEXT(Uteis[[#This Row],[Coluna1]],"MM-AAAA")</f>
        <v>02-2021</v>
      </c>
      <c r="I199" s="156">
        <v>44249</v>
      </c>
    </row>
    <row r="200" spans="1:9" x14ac:dyDescent="0.25">
      <c r="A200" s="151" t="s">
        <v>151</v>
      </c>
      <c r="B200" s="151" t="s">
        <v>81</v>
      </c>
      <c r="C200" s="151" t="s">
        <v>128</v>
      </c>
      <c r="D200" s="152">
        <f>WEEKDAY(Uteis[[#This Row],[Coluna1]],2)</f>
        <v>1</v>
      </c>
      <c r="E200" s="152" t="str">
        <f t="shared" si="9"/>
        <v>segunda-feira</v>
      </c>
      <c r="F200" s="151" t="str">
        <f t="shared" si="10"/>
        <v>Prop 112/20</v>
      </c>
      <c r="G200" s="151" t="str">
        <f t="shared" si="11"/>
        <v>112/20</v>
      </c>
      <c r="H200" s="155" t="str">
        <f>TEXT(Uteis[[#This Row],[Coluna1]],"MM-AAAA")</f>
        <v>02-2021</v>
      </c>
      <c r="I200" s="156">
        <v>44235</v>
      </c>
    </row>
    <row r="201" spans="1:9" x14ac:dyDescent="0.25">
      <c r="A201" s="151" t="s">
        <v>151</v>
      </c>
      <c r="B201" s="151" t="s">
        <v>82</v>
      </c>
      <c r="C201" s="151" t="s">
        <v>128</v>
      </c>
      <c r="D201" s="152">
        <f>WEEKDAY(Uteis[[#This Row],[Coluna1]],2)</f>
        <v>1</v>
      </c>
      <c r="E201" s="152" t="str">
        <f t="shared" si="9"/>
        <v>segunda-feira</v>
      </c>
      <c r="F201" s="151" t="str">
        <f t="shared" si="10"/>
        <v>Prop 112/20</v>
      </c>
      <c r="G201" s="151" t="str">
        <f t="shared" si="11"/>
        <v>112/20</v>
      </c>
      <c r="H201" s="155" t="str">
        <f>TEXT(Uteis[[#This Row],[Coluna1]],"MM-AAAA")</f>
        <v>02-2021</v>
      </c>
      <c r="I201" s="156">
        <v>44235</v>
      </c>
    </row>
    <row r="202" spans="1:9" x14ac:dyDescent="0.25">
      <c r="A202" s="151" t="s">
        <v>152</v>
      </c>
      <c r="B202" s="151" t="s">
        <v>82</v>
      </c>
      <c r="C202" s="151" t="s">
        <v>128</v>
      </c>
      <c r="D202" s="152">
        <f>WEEKDAY(Uteis[[#This Row],[Coluna1]],2)</f>
        <v>1</v>
      </c>
      <c r="E202" s="152" t="str">
        <f t="shared" si="9"/>
        <v>segunda-feira</v>
      </c>
      <c r="F202" s="151" t="str">
        <f t="shared" si="10"/>
        <v>Prop 112/20</v>
      </c>
      <c r="G202" s="151" t="str">
        <f t="shared" si="11"/>
        <v>112/20</v>
      </c>
      <c r="H202" s="155" t="str">
        <f>TEXT(Uteis[[#This Row],[Coluna1]],"MM-AAAA")</f>
        <v>02-2021</v>
      </c>
      <c r="I202" s="156">
        <v>44249</v>
      </c>
    </row>
    <row r="203" spans="1:9" x14ac:dyDescent="0.25">
      <c r="A203" s="151" t="s">
        <v>152</v>
      </c>
      <c r="B203" s="151" t="s">
        <v>81</v>
      </c>
      <c r="C203" s="151" t="s">
        <v>128</v>
      </c>
      <c r="D203" s="152">
        <f>WEEKDAY(Uteis[[#This Row],[Coluna1]],2)</f>
        <v>1</v>
      </c>
      <c r="E203" s="152" t="str">
        <f t="shared" si="9"/>
        <v>segunda-feira</v>
      </c>
      <c r="F203" s="151" t="str">
        <f t="shared" si="10"/>
        <v>Prop 112/20</v>
      </c>
      <c r="G203" s="151" t="str">
        <f t="shared" si="11"/>
        <v>112/20</v>
      </c>
      <c r="H203" s="155" t="str">
        <f>TEXT(Uteis[[#This Row],[Coluna1]],"MM-AAAA")</f>
        <v>02-2021</v>
      </c>
      <c r="I203" s="156">
        <v>44249</v>
      </c>
    </row>
    <row r="204" spans="1:9" x14ac:dyDescent="0.25">
      <c r="A204" s="151" t="s">
        <v>152</v>
      </c>
      <c r="B204" s="151" t="s">
        <v>101</v>
      </c>
      <c r="C204" s="151" t="s">
        <v>129</v>
      </c>
      <c r="D204" s="152">
        <f>WEEKDAY(Uteis[[#This Row],[Coluna1]],2)</f>
        <v>1</v>
      </c>
      <c r="E204" s="152" t="str">
        <f t="shared" si="9"/>
        <v>segunda-feira</v>
      </c>
      <c r="F204" s="151" t="str">
        <f t="shared" si="10"/>
        <v>Prop 183/20</v>
      </c>
      <c r="G204" s="151" t="str">
        <f t="shared" si="11"/>
        <v>183/20</v>
      </c>
      <c r="H204" s="155" t="str">
        <f>TEXT(Uteis[[#This Row],[Coluna1]],"MM-AAAA")</f>
        <v>02-2021</v>
      </c>
      <c r="I204" s="156">
        <v>44249</v>
      </c>
    </row>
    <row r="205" spans="1:9" x14ac:dyDescent="0.25">
      <c r="A205" s="151" t="s">
        <v>152</v>
      </c>
      <c r="B205" s="151" t="s">
        <v>103</v>
      </c>
      <c r="C205" s="151" t="s">
        <v>129</v>
      </c>
      <c r="D205" s="152">
        <f>WEEKDAY(Uteis[[#This Row],[Coluna1]],2)</f>
        <v>1</v>
      </c>
      <c r="E205" s="152" t="str">
        <f t="shared" si="9"/>
        <v>segunda-feira</v>
      </c>
      <c r="F205" s="151" t="str">
        <f t="shared" si="10"/>
        <v>Prop 183/20</v>
      </c>
      <c r="G205" s="151" t="str">
        <f t="shared" si="11"/>
        <v>183/20</v>
      </c>
      <c r="H205" s="155" t="str">
        <f>TEXT(Uteis[[#This Row],[Coluna1]],"MM-AAAA")</f>
        <v>02-2021</v>
      </c>
      <c r="I205" s="156">
        <v>44249</v>
      </c>
    </row>
    <row r="206" spans="1:9" x14ac:dyDescent="0.25">
      <c r="A206" s="151" t="s">
        <v>152</v>
      </c>
      <c r="B206" s="151" t="s">
        <v>104</v>
      </c>
      <c r="C206" s="151" t="s">
        <v>129</v>
      </c>
      <c r="D206" s="152">
        <f>WEEKDAY(Uteis[[#This Row],[Coluna1]],2)</f>
        <v>1</v>
      </c>
      <c r="E206" s="152" t="str">
        <f t="shared" si="9"/>
        <v>segunda-feira</v>
      </c>
      <c r="F206" s="151" t="str">
        <f t="shared" si="10"/>
        <v>Prop 183/20</v>
      </c>
      <c r="G206" s="151" t="str">
        <f t="shared" si="11"/>
        <v>183/20</v>
      </c>
      <c r="H206" s="155" t="str">
        <f>TEXT(Uteis[[#This Row],[Coluna1]],"MM-AAAA")</f>
        <v>02-2021</v>
      </c>
      <c r="I206" s="156">
        <v>44249</v>
      </c>
    </row>
    <row r="207" spans="1:9" x14ac:dyDescent="0.25">
      <c r="A207" s="151" t="s">
        <v>152</v>
      </c>
      <c r="B207" s="151" t="s">
        <v>50</v>
      </c>
      <c r="C207" s="151" t="s">
        <v>129</v>
      </c>
      <c r="D207" s="152">
        <f>WEEKDAY(Uteis[[#This Row],[Coluna1]],2)</f>
        <v>1</v>
      </c>
      <c r="E207" s="152" t="str">
        <f t="shared" si="9"/>
        <v>segunda-feira</v>
      </c>
      <c r="F207" s="151" t="str">
        <f t="shared" si="10"/>
        <v>Prop 183/20</v>
      </c>
      <c r="G207" s="151" t="str">
        <f t="shared" si="11"/>
        <v>183/20</v>
      </c>
      <c r="H207" s="155" t="str">
        <f>TEXT(Uteis[[#This Row],[Coluna1]],"MM-AAAA")</f>
        <v>02-2021</v>
      </c>
      <c r="I207" s="156">
        <v>44249</v>
      </c>
    </row>
    <row r="208" spans="1:9" x14ac:dyDescent="0.25">
      <c r="A208" s="151" t="s">
        <v>152</v>
      </c>
      <c r="B208" s="151" t="s">
        <v>80</v>
      </c>
      <c r="C208" s="151" t="s">
        <v>129</v>
      </c>
      <c r="D208" s="152">
        <f>WEEKDAY(Uteis[[#This Row],[Coluna1]],2)</f>
        <v>1</v>
      </c>
      <c r="E208" s="152" t="str">
        <f t="shared" si="9"/>
        <v>segunda-feira</v>
      </c>
      <c r="F208" s="151" t="str">
        <f t="shared" si="10"/>
        <v>Prop 183/20</v>
      </c>
      <c r="G208" s="151" t="str">
        <f t="shared" si="11"/>
        <v>183/20</v>
      </c>
      <c r="H208" s="155" t="str">
        <f>TEXT(Uteis[[#This Row],[Coluna1]],"MM-AAAA")</f>
        <v>02-2021</v>
      </c>
      <c r="I208" s="156">
        <v>44249</v>
      </c>
    </row>
    <row r="209" spans="1:9" x14ac:dyDescent="0.25">
      <c r="A209" s="151" t="s">
        <v>150</v>
      </c>
      <c r="B209" s="151" t="s">
        <v>101</v>
      </c>
      <c r="C209" s="151" t="s">
        <v>130</v>
      </c>
      <c r="D209" s="152">
        <f>WEEKDAY(Uteis[[#This Row],[Coluna1]],2)</f>
        <v>1</v>
      </c>
      <c r="E209" s="152" t="str">
        <f t="shared" si="9"/>
        <v>segunda-feira</v>
      </c>
      <c r="F209" s="151" t="str">
        <f t="shared" si="10"/>
        <v>Prop 197/18</v>
      </c>
      <c r="G209" s="151" t="str">
        <f t="shared" si="11"/>
        <v>197/18</v>
      </c>
      <c r="H209" s="155" t="str">
        <f>TEXT(Uteis[[#This Row],[Coluna1]],"MM-AAAA")</f>
        <v>02-2021</v>
      </c>
      <c r="I209" s="156">
        <v>44228</v>
      </c>
    </row>
    <row r="210" spans="1:9" x14ac:dyDescent="0.25">
      <c r="A210" s="151" t="s">
        <v>150</v>
      </c>
      <c r="B210" s="151" t="s">
        <v>104</v>
      </c>
      <c r="C210" s="151" t="s">
        <v>130</v>
      </c>
      <c r="D210" s="152">
        <f>WEEKDAY(Uteis[[#This Row],[Coluna1]],2)</f>
        <v>1</v>
      </c>
      <c r="E210" s="152" t="str">
        <f t="shared" si="9"/>
        <v>segunda-feira</v>
      </c>
      <c r="F210" s="151" t="str">
        <f t="shared" si="10"/>
        <v>Prop 197/18</v>
      </c>
      <c r="G210" s="151" t="str">
        <f t="shared" si="11"/>
        <v>197/18</v>
      </c>
      <c r="H210" s="155" t="str">
        <f>TEXT(Uteis[[#This Row],[Coluna1]],"MM-AAAA")</f>
        <v>02-2021</v>
      </c>
      <c r="I210" s="156">
        <v>44228</v>
      </c>
    </row>
    <row r="211" spans="1:9" x14ac:dyDescent="0.25">
      <c r="A211" s="151" t="s">
        <v>150</v>
      </c>
      <c r="B211" s="151" t="s">
        <v>50</v>
      </c>
      <c r="C211" s="151" t="s">
        <v>130</v>
      </c>
      <c r="D211" s="152">
        <f>WEEKDAY(Uteis[[#This Row],[Coluna1]],2)</f>
        <v>1</v>
      </c>
      <c r="E211" s="152" t="str">
        <f t="shared" si="9"/>
        <v>segunda-feira</v>
      </c>
      <c r="F211" s="151" t="str">
        <f t="shared" si="10"/>
        <v>Prop 197/18</v>
      </c>
      <c r="G211" s="151" t="str">
        <f t="shared" si="11"/>
        <v>197/18</v>
      </c>
      <c r="H211" s="155" t="str">
        <f>TEXT(Uteis[[#This Row],[Coluna1]],"MM-AAAA")</f>
        <v>02-2021</v>
      </c>
      <c r="I211" s="156">
        <v>44228</v>
      </c>
    </row>
    <row r="212" spans="1:9" x14ac:dyDescent="0.25">
      <c r="A212" s="151" t="s">
        <v>150</v>
      </c>
      <c r="B212" s="151" t="s">
        <v>51</v>
      </c>
      <c r="C212" s="151" t="s">
        <v>130</v>
      </c>
      <c r="D212" s="152">
        <f>WEEKDAY(Uteis[[#This Row],[Coluna1]],2)</f>
        <v>1</v>
      </c>
      <c r="E212" s="152" t="str">
        <f t="shared" si="9"/>
        <v>segunda-feira</v>
      </c>
      <c r="F212" s="151" t="str">
        <f t="shared" si="10"/>
        <v>Prop 197/18</v>
      </c>
      <c r="G212" s="151" t="str">
        <f t="shared" si="11"/>
        <v>197/18</v>
      </c>
      <c r="H212" s="155" t="str">
        <f>TEXT(Uteis[[#This Row],[Coluna1]],"MM-AAAA")</f>
        <v>02-2021</v>
      </c>
      <c r="I212" s="156">
        <v>44228</v>
      </c>
    </row>
    <row r="213" spans="1:9" x14ac:dyDescent="0.25">
      <c r="A213" s="151" t="s">
        <v>150</v>
      </c>
      <c r="B213" s="151" t="s">
        <v>80</v>
      </c>
      <c r="C213" s="151" t="s">
        <v>130</v>
      </c>
      <c r="D213" s="152">
        <f>WEEKDAY(Uteis[[#This Row],[Coluna1]],2)</f>
        <v>1</v>
      </c>
      <c r="E213" s="152" t="str">
        <f t="shared" si="9"/>
        <v>segunda-feira</v>
      </c>
      <c r="F213" s="151" t="str">
        <f t="shared" si="10"/>
        <v>Prop 197/18</v>
      </c>
      <c r="G213" s="151" t="str">
        <f t="shared" si="11"/>
        <v>197/18</v>
      </c>
      <c r="H213" s="155" t="str">
        <f>TEXT(Uteis[[#This Row],[Coluna1]],"MM-AAAA")</f>
        <v>02-2021</v>
      </c>
      <c r="I213" s="156">
        <v>44228</v>
      </c>
    </row>
    <row r="214" spans="1:9" x14ac:dyDescent="0.25">
      <c r="A214" s="151" t="s">
        <v>150</v>
      </c>
      <c r="B214" s="151" t="s">
        <v>106</v>
      </c>
      <c r="C214" s="151" t="s">
        <v>130</v>
      </c>
      <c r="D214" s="152">
        <f>WEEKDAY(Uteis[[#This Row],[Coluna1]],2)</f>
        <v>1</v>
      </c>
      <c r="E214" s="152" t="str">
        <f t="shared" si="9"/>
        <v>segunda-feira</v>
      </c>
      <c r="F214" s="151" t="str">
        <f t="shared" si="10"/>
        <v>Prop 197/18</v>
      </c>
      <c r="G214" s="151" t="str">
        <f t="shared" si="11"/>
        <v>197/18</v>
      </c>
      <c r="H214" s="155" t="str">
        <f>TEXT(Uteis[[#This Row],[Coluna1]],"MM-AAAA")</f>
        <v>02-2021</v>
      </c>
      <c r="I214" s="156">
        <v>44228</v>
      </c>
    </row>
    <row r="215" spans="1:9" x14ac:dyDescent="0.25">
      <c r="A215" s="151" t="s">
        <v>151</v>
      </c>
      <c r="B215" s="151" t="s">
        <v>50</v>
      </c>
      <c r="C215" s="151" t="s">
        <v>130</v>
      </c>
      <c r="D215" s="152">
        <f>WEEKDAY(Uteis[[#This Row],[Coluna1]],2)</f>
        <v>1</v>
      </c>
      <c r="E215" s="152" t="str">
        <f t="shared" si="9"/>
        <v>segunda-feira</v>
      </c>
      <c r="F215" s="151" t="str">
        <f t="shared" si="10"/>
        <v>Prop 197/18</v>
      </c>
      <c r="G215" s="151" t="str">
        <f t="shared" si="11"/>
        <v>197/18</v>
      </c>
      <c r="H215" s="155" t="str">
        <f>TEXT(Uteis[[#This Row],[Coluna1]],"MM-AAAA")</f>
        <v>02-2021</v>
      </c>
      <c r="I215" s="156">
        <v>44235</v>
      </c>
    </row>
    <row r="216" spans="1:9" x14ac:dyDescent="0.25">
      <c r="A216" s="151" t="s">
        <v>151</v>
      </c>
      <c r="B216" s="151" t="s">
        <v>51</v>
      </c>
      <c r="C216" s="151" t="s">
        <v>130</v>
      </c>
      <c r="D216" s="152">
        <f>WEEKDAY(Uteis[[#This Row],[Coluna1]],2)</f>
        <v>1</v>
      </c>
      <c r="E216" s="152" t="str">
        <f t="shared" si="9"/>
        <v>segunda-feira</v>
      </c>
      <c r="F216" s="151" t="str">
        <f t="shared" si="10"/>
        <v>Prop 197/18</v>
      </c>
      <c r="G216" s="151" t="str">
        <f t="shared" si="11"/>
        <v>197/18</v>
      </c>
      <c r="H216" s="155" t="str">
        <f>TEXT(Uteis[[#This Row],[Coluna1]],"MM-AAAA")</f>
        <v>02-2021</v>
      </c>
      <c r="I216" s="156">
        <v>44235</v>
      </c>
    </row>
    <row r="217" spans="1:9" x14ac:dyDescent="0.25">
      <c r="A217" s="151" t="s">
        <v>151</v>
      </c>
      <c r="B217" s="151" t="s">
        <v>80</v>
      </c>
      <c r="C217" s="151" t="s">
        <v>130</v>
      </c>
      <c r="D217" s="152">
        <f>WEEKDAY(Uteis[[#This Row],[Coluna1]],2)</f>
        <v>1</v>
      </c>
      <c r="E217" s="152" t="str">
        <f t="shared" si="9"/>
        <v>segunda-feira</v>
      </c>
      <c r="F217" s="151" t="str">
        <f t="shared" si="10"/>
        <v>Prop 197/18</v>
      </c>
      <c r="G217" s="151" t="str">
        <f t="shared" si="11"/>
        <v>197/18</v>
      </c>
      <c r="H217" s="155" t="str">
        <f>TEXT(Uteis[[#This Row],[Coluna1]],"MM-AAAA")</f>
        <v>02-2021</v>
      </c>
      <c r="I217" s="156">
        <v>44235</v>
      </c>
    </row>
    <row r="218" spans="1:9" x14ac:dyDescent="0.25">
      <c r="A218" s="151" t="s">
        <v>151</v>
      </c>
      <c r="B218" s="151" t="s">
        <v>106</v>
      </c>
      <c r="C218" s="151" t="s">
        <v>130</v>
      </c>
      <c r="D218" s="152">
        <f>WEEKDAY(Uteis[[#This Row],[Coluna1]],2)</f>
        <v>1</v>
      </c>
      <c r="E218" s="152" t="str">
        <f t="shared" si="9"/>
        <v>segunda-feira</v>
      </c>
      <c r="F218" s="151" t="str">
        <f t="shared" si="10"/>
        <v>Prop 197/18</v>
      </c>
      <c r="G218" s="151" t="str">
        <f t="shared" si="11"/>
        <v>197/18</v>
      </c>
      <c r="H218" s="155" t="str">
        <f>TEXT(Uteis[[#This Row],[Coluna1]],"MM-AAAA")</f>
        <v>02-2021</v>
      </c>
      <c r="I218" s="156">
        <v>44235</v>
      </c>
    </row>
    <row r="219" spans="1:9" x14ac:dyDescent="0.25">
      <c r="A219" s="151" t="s">
        <v>151</v>
      </c>
      <c r="B219" s="151" t="s">
        <v>101</v>
      </c>
      <c r="C219" s="151" t="s">
        <v>131</v>
      </c>
      <c r="D219" s="152">
        <f>WEEKDAY(Uteis[[#This Row],[Coluna1]],2)</f>
        <v>1</v>
      </c>
      <c r="E219" s="152" t="str">
        <f t="shared" si="9"/>
        <v>segunda-feira</v>
      </c>
      <c r="F219" s="151" t="str">
        <f t="shared" si="10"/>
        <v>Prop 267/20</v>
      </c>
      <c r="G219" s="151" t="str">
        <f t="shared" si="11"/>
        <v>267/20</v>
      </c>
      <c r="H219" s="155" t="str">
        <f>TEXT(Uteis[[#This Row],[Coluna1]],"MM-AAAA")</f>
        <v>02-2021</v>
      </c>
      <c r="I219" s="156">
        <v>44235</v>
      </c>
    </row>
    <row r="220" spans="1:9" x14ac:dyDescent="0.25">
      <c r="A220" s="151" t="s">
        <v>151</v>
      </c>
      <c r="B220" s="151" t="s">
        <v>96</v>
      </c>
      <c r="C220" s="151" t="s">
        <v>131</v>
      </c>
      <c r="D220" s="152">
        <f>WEEKDAY(Uteis[[#This Row],[Coluna1]],2)</f>
        <v>1</v>
      </c>
      <c r="E220" s="152" t="str">
        <f t="shared" si="9"/>
        <v>segunda-feira</v>
      </c>
      <c r="F220" s="151" t="str">
        <f t="shared" si="10"/>
        <v>Prop 267/20</v>
      </c>
      <c r="G220" s="151" t="str">
        <f t="shared" si="11"/>
        <v>267/20</v>
      </c>
      <c r="H220" s="155" t="str">
        <f>TEXT(Uteis[[#This Row],[Coluna1]],"MM-AAAA")</f>
        <v>02-2021</v>
      </c>
      <c r="I220" s="156">
        <v>44235</v>
      </c>
    </row>
    <row r="221" spans="1:9" x14ac:dyDescent="0.25">
      <c r="A221" s="151" t="s">
        <v>151</v>
      </c>
      <c r="B221" s="151" t="s">
        <v>103</v>
      </c>
      <c r="C221" s="151" t="s">
        <v>131</v>
      </c>
      <c r="D221" s="152">
        <f>WEEKDAY(Uteis[[#This Row],[Coluna1]],2)</f>
        <v>1</v>
      </c>
      <c r="E221" s="152" t="str">
        <f t="shared" si="9"/>
        <v>segunda-feira</v>
      </c>
      <c r="F221" s="151" t="str">
        <f t="shared" si="10"/>
        <v>Prop 267/20</v>
      </c>
      <c r="G221" s="151" t="str">
        <f t="shared" si="11"/>
        <v>267/20</v>
      </c>
      <c r="H221" s="155" t="str">
        <f>TEXT(Uteis[[#This Row],[Coluna1]],"MM-AAAA")</f>
        <v>02-2021</v>
      </c>
      <c r="I221" s="156">
        <v>44235</v>
      </c>
    </row>
    <row r="222" spans="1:9" x14ac:dyDescent="0.25">
      <c r="A222" s="151" t="s">
        <v>151</v>
      </c>
      <c r="B222" s="151" t="s">
        <v>104</v>
      </c>
      <c r="C222" s="151" t="s">
        <v>131</v>
      </c>
      <c r="D222" s="152">
        <f>WEEKDAY(Uteis[[#This Row],[Coluna1]],2)</f>
        <v>1</v>
      </c>
      <c r="E222" s="152" t="str">
        <f t="shared" si="9"/>
        <v>segunda-feira</v>
      </c>
      <c r="F222" s="151" t="str">
        <f t="shared" si="10"/>
        <v>Prop 267/20</v>
      </c>
      <c r="G222" s="151" t="str">
        <f t="shared" si="11"/>
        <v>267/20</v>
      </c>
      <c r="H222" s="155" t="str">
        <f>TEXT(Uteis[[#This Row],[Coluna1]],"MM-AAAA")</f>
        <v>02-2021</v>
      </c>
      <c r="I222" s="156">
        <v>44235</v>
      </c>
    </row>
    <row r="223" spans="1:9" x14ac:dyDescent="0.25">
      <c r="A223" s="151" t="s">
        <v>150</v>
      </c>
      <c r="B223" s="151" t="s">
        <v>103</v>
      </c>
      <c r="C223" s="151" t="s">
        <v>153</v>
      </c>
      <c r="D223" s="152">
        <f>WEEKDAY(Uteis[[#This Row],[Coluna1]],2)</f>
        <v>1</v>
      </c>
      <c r="E223" s="152" t="str">
        <f t="shared" si="9"/>
        <v>segunda-feira</v>
      </c>
      <c r="F223" s="151" t="str">
        <f t="shared" si="10"/>
        <v>Prop 430/20</v>
      </c>
      <c r="G223" s="151" t="str">
        <f t="shared" si="11"/>
        <v>430/20</v>
      </c>
      <c r="H223" s="155" t="str">
        <f>TEXT(Uteis[[#This Row],[Coluna1]],"MM-AAAA")</f>
        <v>02-2021</v>
      </c>
      <c r="I223" s="156">
        <v>44228</v>
      </c>
    </row>
    <row r="224" spans="1:9" x14ac:dyDescent="0.25">
      <c r="A224" s="151" t="s">
        <v>150</v>
      </c>
      <c r="B224" s="151" t="s">
        <v>83</v>
      </c>
      <c r="C224" s="151" t="s">
        <v>153</v>
      </c>
      <c r="D224" s="152">
        <f>WEEKDAY(Uteis[[#This Row],[Coluna1]],2)</f>
        <v>1</v>
      </c>
      <c r="E224" s="152" t="str">
        <f t="shared" si="9"/>
        <v>segunda-feira</v>
      </c>
      <c r="F224" s="151" t="str">
        <f t="shared" si="10"/>
        <v>Prop 430/20</v>
      </c>
      <c r="G224" s="151" t="str">
        <f t="shared" si="11"/>
        <v>430/20</v>
      </c>
      <c r="H224" s="155" t="str">
        <f>TEXT(Uteis[[#This Row],[Coluna1]],"MM-AAAA")</f>
        <v>02-2021</v>
      </c>
      <c r="I224" s="156">
        <v>44228</v>
      </c>
    </row>
    <row r="225" spans="1:9" x14ac:dyDescent="0.25">
      <c r="A225" s="151" t="s">
        <v>150</v>
      </c>
      <c r="B225" s="151" t="s">
        <v>81</v>
      </c>
      <c r="C225" s="151" t="s">
        <v>149</v>
      </c>
      <c r="D225" s="152">
        <f>WEEKDAY(Uteis[[#This Row],[Coluna1]],2)</f>
        <v>1</v>
      </c>
      <c r="E225" s="152" t="str">
        <f t="shared" si="9"/>
        <v>segunda-feira</v>
      </c>
      <c r="F225" s="151" t="str">
        <f t="shared" si="10"/>
        <v>Prop 432/20</v>
      </c>
      <c r="G225" s="151" t="str">
        <f t="shared" si="11"/>
        <v>432/20</v>
      </c>
      <c r="H225" s="155" t="str">
        <f>TEXT(Uteis[[#This Row],[Coluna1]],"MM-AAAA")</f>
        <v>02-2021</v>
      </c>
      <c r="I225" s="156">
        <v>44228</v>
      </c>
    </row>
    <row r="226" spans="1:9" x14ac:dyDescent="0.25">
      <c r="A226" s="151" t="s">
        <v>150</v>
      </c>
      <c r="B226" s="151" t="s">
        <v>37</v>
      </c>
      <c r="C226" s="151" t="s">
        <v>149</v>
      </c>
      <c r="D226" s="152">
        <f>WEEKDAY(Uteis[[#This Row],[Coluna1]],2)</f>
        <v>1</v>
      </c>
      <c r="E226" s="152" t="str">
        <f t="shared" si="9"/>
        <v>segunda-feira</v>
      </c>
      <c r="F226" s="151" t="str">
        <f t="shared" si="10"/>
        <v>Prop 432/20</v>
      </c>
      <c r="G226" s="151" t="str">
        <f t="shared" si="11"/>
        <v>432/20</v>
      </c>
      <c r="H226" s="155" t="str">
        <f>TEXT(Uteis[[#This Row],[Coluna1]],"MM-AAAA")</f>
        <v>02-2021</v>
      </c>
      <c r="I226" s="156">
        <v>44228</v>
      </c>
    </row>
    <row r="227" spans="1:9" x14ac:dyDescent="0.25">
      <c r="A227" s="151" t="s">
        <v>150</v>
      </c>
      <c r="B227" s="151" t="s">
        <v>36</v>
      </c>
      <c r="C227" s="151" t="s">
        <v>154</v>
      </c>
      <c r="D227" s="152">
        <f>WEEKDAY(Uteis[[#This Row],[Coluna1]],2)</f>
        <v>1</v>
      </c>
      <c r="E227" s="152" t="str">
        <f t="shared" si="9"/>
        <v>segunda-feira</v>
      </c>
      <c r="F227" s="151" t="str">
        <f t="shared" si="10"/>
        <v>Prop 448/19</v>
      </c>
      <c r="G227" s="151" t="str">
        <f t="shared" si="11"/>
        <v>448/19</v>
      </c>
      <c r="H227" s="155" t="str">
        <f>TEXT(Uteis[[#This Row],[Coluna1]],"MM-AAAA")</f>
        <v>02-2021</v>
      </c>
      <c r="I227" s="156">
        <v>44228</v>
      </c>
    </row>
    <row r="228" spans="1:9" x14ac:dyDescent="0.25">
      <c r="A228" s="151" t="s">
        <v>150</v>
      </c>
      <c r="B228" s="151" t="s">
        <v>82</v>
      </c>
      <c r="C228" s="151" t="s">
        <v>154</v>
      </c>
      <c r="D228" s="152">
        <f>WEEKDAY(Uteis[[#This Row],[Coluna1]],2)</f>
        <v>1</v>
      </c>
      <c r="E228" s="152" t="str">
        <f t="shared" si="9"/>
        <v>segunda-feira</v>
      </c>
      <c r="F228" s="151" t="str">
        <f t="shared" si="10"/>
        <v>Prop 448/19</v>
      </c>
      <c r="G228" s="151" t="str">
        <f t="shared" si="11"/>
        <v>448/19</v>
      </c>
      <c r="H228" s="155" t="str">
        <f>TEXT(Uteis[[#This Row],[Coluna1]],"MM-AAAA")</f>
        <v>02-2021</v>
      </c>
      <c r="I228" s="156">
        <v>44228</v>
      </c>
    </row>
    <row r="229" spans="1:9" x14ac:dyDescent="0.25">
      <c r="A229" s="151" t="s">
        <v>155</v>
      </c>
      <c r="B229" s="151" t="s">
        <v>104</v>
      </c>
      <c r="C229" s="151" t="s">
        <v>134</v>
      </c>
      <c r="D229" s="152">
        <f>WEEKDAY(Uteis[[#This Row],[Coluna1]],2)</f>
        <v>5</v>
      </c>
      <c r="E229" s="152" t="str">
        <f t="shared" si="9"/>
        <v>sexta-feira</v>
      </c>
      <c r="F229" s="151" t="str">
        <f t="shared" si="10"/>
        <v>Prop 011/21</v>
      </c>
      <c r="G229" s="151" t="str">
        <f t="shared" si="11"/>
        <v>011/21</v>
      </c>
      <c r="H229" s="155" t="str">
        <f>TEXT(Uteis[[#This Row],[Coluna1]],"MM-AAAA")</f>
        <v>02-2021</v>
      </c>
      <c r="I229" s="156">
        <v>44253</v>
      </c>
    </row>
    <row r="230" spans="1:9" x14ac:dyDescent="0.25">
      <c r="A230" s="151" t="s">
        <v>155</v>
      </c>
      <c r="B230" s="151" t="s">
        <v>51</v>
      </c>
      <c r="C230" s="151" t="s">
        <v>134</v>
      </c>
      <c r="D230" s="152">
        <f>WEEKDAY(Uteis[[#This Row],[Coluna1]],2)</f>
        <v>5</v>
      </c>
      <c r="E230" s="152" t="str">
        <f t="shared" si="9"/>
        <v>sexta-feira</v>
      </c>
      <c r="F230" s="151" t="str">
        <f t="shared" si="10"/>
        <v>Prop 011/21</v>
      </c>
      <c r="G230" s="151" t="str">
        <f t="shared" si="11"/>
        <v>011/21</v>
      </c>
      <c r="H230" s="155" t="str">
        <f>TEXT(Uteis[[#This Row],[Coluna1]],"MM-AAAA")</f>
        <v>02-2021</v>
      </c>
      <c r="I230" s="156">
        <v>44253</v>
      </c>
    </row>
    <row r="231" spans="1:9" x14ac:dyDescent="0.25">
      <c r="A231" s="151" t="s">
        <v>156</v>
      </c>
      <c r="B231" s="151" t="s">
        <v>105</v>
      </c>
      <c r="C231" s="151" t="s">
        <v>140</v>
      </c>
      <c r="D231" s="152">
        <f>WEEKDAY(Uteis[[#This Row],[Coluna1]],2)</f>
        <v>5</v>
      </c>
      <c r="E231" s="152" t="str">
        <f t="shared" si="9"/>
        <v>sexta-feira</v>
      </c>
      <c r="F231" s="151" t="str">
        <f t="shared" si="10"/>
        <v>Prop 019/21</v>
      </c>
      <c r="G231" s="151" t="str">
        <f t="shared" si="11"/>
        <v>019/21</v>
      </c>
      <c r="H231" s="155" t="str">
        <f>TEXT(Uteis[[#This Row],[Coluna1]],"MM-AAAA")</f>
        <v>02-2021</v>
      </c>
      <c r="I231" s="156">
        <v>44239</v>
      </c>
    </row>
    <row r="232" spans="1:9" x14ac:dyDescent="0.25">
      <c r="A232" s="151" t="s">
        <v>155</v>
      </c>
      <c r="B232" s="151" t="s">
        <v>36</v>
      </c>
      <c r="C232" s="151" t="s">
        <v>143</v>
      </c>
      <c r="D232" s="152">
        <f>WEEKDAY(Uteis[[#This Row],[Coluna1]],2)</f>
        <v>5</v>
      </c>
      <c r="E232" s="152" t="str">
        <f t="shared" si="9"/>
        <v>sexta-feira</v>
      </c>
      <c r="F232" s="151" t="str">
        <f t="shared" si="10"/>
        <v>Prop 021/21</v>
      </c>
      <c r="G232" s="151" t="str">
        <f t="shared" si="11"/>
        <v>021/21</v>
      </c>
      <c r="H232" s="155" t="str">
        <f>TEXT(Uteis[[#This Row],[Coluna1]],"MM-AAAA")</f>
        <v>02-2021</v>
      </c>
      <c r="I232" s="156">
        <v>44253</v>
      </c>
    </row>
    <row r="233" spans="1:9" x14ac:dyDescent="0.25">
      <c r="A233" s="151" t="s">
        <v>155</v>
      </c>
      <c r="B233" s="151" t="s">
        <v>107</v>
      </c>
      <c r="C233" s="151" t="s">
        <v>143</v>
      </c>
      <c r="D233" s="152">
        <f>WEEKDAY(Uteis[[#This Row],[Coluna1]],2)</f>
        <v>5</v>
      </c>
      <c r="E233" s="152" t="str">
        <f t="shared" si="9"/>
        <v>sexta-feira</v>
      </c>
      <c r="F233" s="151" t="str">
        <f t="shared" si="10"/>
        <v>Prop 021/21</v>
      </c>
      <c r="G233" s="151" t="str">
        <f t="shared" si="11"/>
        <v>021/21</v>
      </c>
      <c r="H233" s="155" t="str">
        <f>TEXT(Uteis[[#This Row],[Coluna1]],"MM-AAAA")</f>
        <v>02-2021</v>
      </c>
      <c r="I233" s="156">
        <v>44253</v>
      </c>
    </row>
    <row r="234" spans="1:9" x14ac:dyDescent="0.25">
      <c r="A234" s="151" t="s">
        <v>155</v>
      </c>
      <c r="B234" s="151" t="s">
        <v>108</v>
      </c>
      <c r="C234" s="151" t="s">
        <v>143</v>
      </c>
      <c r="D234" s="152">
        <f>WEEKDAY(Uteis[[#This Row],[Coluna1]],2)</f>
        <v>5</v>
      </c>
      <c r="E234" s="152" t="str">
        <f t="shared" si="9"/>
        <v>sexta-feira</v>
      </c>
      <c r="F234" s="151" t="str">
        <f t="shared" si="10"/>
        <v>Prop 021/21</v>
      </c>
      <c r="G234" s="151" t="str">
        <f t="shared" si="11"/>
        <v>021/21</v>
      </c>
      <c r="H234" s="155" t="str">
        <f>TEXT(Uteis[[#This Row],[Coluna1]],"MM-AAAA")</f>
        <v>02-2021</v>
      </c>
      <c r="I234" s="156">
        <v>44253</v>
      </c>
    </row>
    <row r="235" spans="1:9" x14ac:dyDescent="0.25">
      <c r="A235" s="151" t="s">
        <v>157</v>
      </c>
      <c r="B235" s="151" t="s">
        <v>36</v>
      </c>
      <c r="C235" s="151" t="s">
        <v>136</v>
      </c>
      <c r="D235" s="152">
        <f>WEEKDAY(Uteis[[#This Row],[Coluna1]],2)</f>
        <v>5</v>
      </c>
      <c r="E235" s="152" t="str">
        <f t="shared" si="9"/>
        <v>sexta-feira</v>
      </c>
      <c r="F235" s="151" t="str">
        <f t="shared" si="10"/>
        <v>Prop 033/21</v>
      </c>
      <c r="G235" s="151" t="str">
        <f t="shared" si="11"/>
        <v>033/21</v>
      </c>
      <c r="H235" s="155" t="str">
        <f>TEXT(Uteis[[#This Row],[Coluna1]],"MM-AAAA")</f>
        <v>02-2021</v>
      </c>
      <c r="I235" s="156">
        <v>44232</v>
      </c>
    </row>
    <row r="236" spans="1:9" x14ac:dyDescent="0.25">
      <c r="A236" s="151" t="s">
        <v>157</v>
      </c>
      <c r="B236" s="151" t="s">
        <v>83</v>
      </c>
      <c r="C236" s="151" t="s">
        <v>136</v>
      </c>
      <c r="D236" s="152">
        <f>WEEKDAY(Uteis[[#This Row],[Coluna1]],2)</f>
        <v>5</v>
      </c>
      <c r="E236" s="152" t="str">
        <f t="shared" si="9"/>
        <v>sexta-feira</v>
      </c>
      <c r="F236" s="151" t="str">
        <f t="shared" si="10"/>
        <v>Prop 033/21</v>
      </c>
      <c r="G236" s="151" t="str">
        <f t="shared" si="11"/>
        <v>033/21</v>
      </c>
      <c r="H236" s="155" t="str">
        <f>TEXT(Uteis[[#This Row],[Coluna1]],"MM-AAAA")</f>
        <v>02-2021</v>
      </c>
      <c r="I236" s="156">
        <v>44232</v>
      </c>
    </row>
    <row r="237" spans="1:9" x14ac:dyDescent="0.25">
      <c r="A237" s="151" t="s">
        <v>158</v>
      </c>
      <c r="B237" s="151" t="s">
        <v>101</v>
      </c>
      <c r="C237" s="151" t="s">
        <v>124</v>
      </c>
      <c r="D237" s="152">
        <f>WEEKDAY(Uteis[[#This Row],[Coluna1]],2)</f>
        <v>5</v>
      </c>
      <c r="E237" s="152" t="str">
        <f t="shared" si="9"/>
        <v>sexta-feira</v>
      </c>
      <c r="F237" s="151" t="str">
        <f t="shared" si="10"/>
        <v>Prop 045/21</v>
      </c>
      <c r="G237" s="151" t="str">
        <f t="shared" si="11"/>
        <v>045/21</v>
      </c>
      <c r="H237" s="155" t="str">
        <f>TEXT(Uteis[[#This Row],[Coluna1]],"MM-AAAA")</f>
        <v>02-2021</v>
      </c>
      <c r="I237" s="156">
        <v>44246</v>
      </c>
    </row>
    <row r="238" spans="1:9" x14ac:dyDescent="0.25">
      <c r="A238" s="151" t="s">
        <v>158</v>
      </c>
      <c r="B238" s="151" t="s">
        <v>36</v>
      </c>
      <c r="C238" s="151" t="s">
        <v>124</v>
      </c>
      <c r="D238" s="152">
        <f>WEEKDAY(Uteis[[#This Row],[Coluna1]],2)</f>
        <v>5</v>
      </c>
      <c r="E238" s="152" t="str">
        <f t="shared" si="9"/>
        <v>sexta-feira</v>
      </c>
      <c r="F238" s="151" t="str">
        <f t="shared" si="10"/>
        <v>Prop 045/21</v>
      </c>
      <c r="G238" s="151" t="str">
        <f t="shared" si="11"/>
        <v>045/21</v>
      </c>
      <c r="H238" s="155" t="str">
        <f>TEXT(Uteis[[#This Row],[Coluna1]],"MM-AAAA")</f>
        <v>02-2021</v>
      </c>
      <c r="I238" s="156">
        <v>44246</v>
      </c>
    </row>
    <row r="239" spans="1:9" x14ac:dyDescent="0.25">
      <c r="A239" s="151" t="s">
        <v>158</v>
      </c>
      <c r="B239" s="151" t="s">
        <v>83</v>
      </c>
      <c r="C239" s="151" t="s">
        <v>124</v>
      </c>
      <c r="D239" s="152">
        <f>WEEKDAY(Uteis[[#This Row],[Coluna1]],2)</f>
        <v>5</v>
      </c>
      <c r="E239" s="152" t="str">
        <f t="shared" si="9"/>
        <v>sexta-feira</v>
      </c>
      <c r="F239" s="151" t="str">
        <f t="shared" si="10"/>
        <v>Prop 045/21</v>
      </c>
      <c r="G239" s="151" t="str">
        <f t="shared" si="11"/>
        <v>045/21</v>
      </c>
      <c r="H239" s="155" t="str">
        <f>TEXT(Uteis[[#This Row],[Coluna1]],"MM-AAAA")</f>
        <v>02-2021</v>
      </c>
      <c r="I239" s="156">
        <v>44246</v>
      </c>
    </row>
    <row r="240" spans="1:9" x14ac:dyDescent="0.25">
      <c r="A240" s="151" t="s">
        <v>155</v>
      </c>
      <c r="B240" s="151" t="s">
        <v>83</v>
      </c>
      <c r="C240" s="151" t="s">
        <v>124</v>
      </c>
      <c r="D240" s="152">
        <f>WEEKDAY(Uteis[[#This Row],[Coluna1]],2)</f>
        <v>5</v>
      </c>
      <c r="E240" s="152" t="str">
        <f t="shared" si="9"/>
        <v>sexta-feira</v>
      </c>
      <c r="F240" s="151" t="str">
        <f t="shared" si="10"/>
        <v>Prop 045/21</v>
      </c>
      <c r="G240" s="151" t="str">
        <f t="shared" si="11"/>
        <v>045/21</v>
      </c>
      <c r="H240" s="155" t="str">
        <f>TEXT(Uteis[[#This Row],[Coluna1]],"MM-AAAA")</f>
        <v>02-2021</v>
      </c>
      <c r="I240" s="156">
        <v>44253</v>
      </c>
    </row>
    <row r="241" spans="1:9" x14ac:dyDescent="0.25">
      <c r="A241" s="151" t="s">
        <v>155</v>
      </c>
      <c r="B241" s="151" t="s">
        <v>34</v>
      </c>
      <c r="C241" s="151" t="s">
        <v>124</v>
      </c>
      <c r="D241" s="152">
        <f>WEEKDAY(Uteis[[#This Row],[Coluna1]],2)</f>
        <v>5</v>
      </c>
      <c r="E241" s="152" t="str">
        <f t="shared" si="9"/>
        <v>sexta-feira</v>
      </c>
      <c r="F241" s="151" t="str">
        <f t="shared" si="10"/>
        <v>Prop 045/21</v>
      </c>
      <c r="G241" s="151" t="str">
        <f t="shared" si="11"/>
        <v>045/21</v>
      </c>
      <c r="H241" s="155" t="str">
        <f>TEXT(Uteis[[#This Row],[Coluna1]],"MM-AAAA")</f>
        <v>02-2021</v>
      </c>
      <c r="I241" s="156">
        <v>44253</v>
      </c>
    </row>
    <row r="242" spans="1:9" x14ac:dyDescent="0.25">
      <c r="A242" s="151" t="s">
        <v>158</v>
      </c>
      <c r="B242" s="151" t="s">
        <v>96</v>
      </c>
      <c r="C242" s="151" t="s">
        <v>126</v>
      </c>
      <c r="D242" s="152">
        <f>WEEKDAY(Uteis[[#This Row],[Coluna1]],2)</f>
        <v>5</v>
      </c>
      <c r="E242" s="152" t="str">
        <f t="shared" si="9"/>
        <v>sexta-feira</v>
      </c>
      <c r="F242" s="151" t="str">
        <f t="shared" si="10"/>
        <v>Prop 051/21</v>
      </c>
      <c r="G242" s="151" t="str">
        <f t="shared" si="11"/>
        <v>051/21</v>
      </c>
      <c r="H242" s="155" t="str">
        <f>TEXT(Uteis[[#This Row],[Coluna1]],"MM-AAAA")</f>
        <v>02-2021</v>
      </c>
      <c r="I242" s="156">
        <v>44246</v>
      </c>
    </row>
    <row r="243" spans="1:9" x14ac:dyDescent="0.25">
      <c r="A243" s="151" t="s">
        <v>158</v>
      </c>
      <c r="B243" s="151" t="s">
        <v>105</v>
      </c>
      <c r="C243" s="151" t="s">
        <v>126</v>
      </c>
      <c r="D243" s="152">
        <f>WEEKDAY(Uteis[[#This Row],[Coluna1]],2)</f>
        <v>5</v>
      </c>
      <c r="E243" s="152" t="str">
        <f t="shared" si="9"/>
        <v>sexta-feira</v>
      </c>
      <c r="F243" s="151" t="str">
        <f t="shared" si="10"/>
        <v>Prop 051/21</v>
      </c>
      <c r="G243" s="151" t="str">
        <f t="shared" si="11"/>
        <v>051/21</v>
      </c>
      <c r="H243" s="155" t="str">
        <f>TEXT(Uteis[[#This Row],[Coluna1]],"MM-AAAA")</f>
        <v>02-2021</v>
      </c>
      <c r="I243" s="156">
        <v>44246</v>
      </c>
    </row>
    <row r="244" spans="1:9" x14ac:dyDescent="0.25">
      <c r="A244" s="151" t="s">
        <v>158</v>
      </c>
      <c r="B244" s="151" t="s">
        <v>106</v>
      </c>
      <c r="C244" s="151" t="s">
        <v>126</v>
      </c>
      <c r="D244" s="152">
        <f>WEEKDAY(Uteis[[#This Row],[Coluna1]],2)</f>
        <v>5</v>
      </c>
      <c r="E244" s="152" t="str">
        <f t="shared" si="9"/>
        <v>sexta-feira</v>
      </c>
      <c r="F244" s="151" t="str">
        <f t="shared" si="10"/>
        <v>Prop 051/21</v>
      </c>
      <c r="G244" s="151" t="str">
        <f t="shared" si="11"/>
        <v>051/21</v>
      </c>
      <c r="H244" s="155" t="str">
        <f>TEXT(Uteis[[#This Row],[Coluna1]],"MM-AAAA")</f>
        <v>02-2021</v>
      </c>
      <c r="I244" s="156">
        <v>44246</v>
      </c>
    </row>
    <row r="245" spans="1:9" x14ac:dyDescent="0.25">
      <c r="A245" s="151" t="s">
        <v>155</v>
      </c>
      <c r="B245" s="151" t="s">
        <v>102</v>
      </c>
      <c r="C245" s="151" t="s">
        <v>126</v>
      </c>
      <c r="D245" s="152">
        <f>WEEKDAY(Uteis[[#This Row],[Coluna1]],2)</f>
        <v>5</v>
      </c>
      <c r="E245" s="152" t="str">
        <f t="shared" si="9"/>
        <v>sexta-feira</v>
      </c>
      <c r="F245" s="151" t="str">
        <f t="shared" si="10"/>
        <v>Prop 051/21</v>
      </c>
      <c r="G245" s="151" t="str">
        <f t="shared" si="11"/>
        <v>051/21</v>
      </c>
      <c r="H245" s="155" t="str">
        <f>TEXT(Uteis[[#This Row],[Coluna1]],"MM-AAAA")</f>
        <v>02-2021</v>
      </c>
      <c r="I245" s="156">
        <v>44253</v>
      </c>
    </row>
    <row r="246" spans="1:9" x14ac:dyDescent="0.25">
      <c r="A246" s="151" t="s">
        <v>155</v>
      </c>
      <c r="B246" s="151" t="s">
        <v>96</v>
      </c>
      <c r="C246" s="151" t="s">
        <v>126</v>
      </c>
      <c r="D246" s="152">
        <f>WEEKDAY(Uteis[[#This Row],[Coluna1]],2)</f>
        <v>5</v>
      </c>
      <c r="E246" s="152" t="str">
        <f t="shared" si="9"/>
        <v>sexta-feira</v>
      </c>
      <c r="F246" s="151" t="str">
        <f t="shared" si="10"/>
        <v>Prop 051/21</v>
      </c>
      <c r="G246" s="151" t="str">
        <f t="shared" si="11"/>
        <v>051/21</v>
      </c>
      <c r="H246" s="155" t="str">
        <f>TEXT(Uteis[[#This Row],[Coluna1]],"MM-AAAA")</f>
        <v>02-2021</v>
      </c>
      <c r="I246" s="156">
        <v>44253</v>
      </c>
    </row>
    <row r="247" spans="1:9" x14ac:dyDescent="0.25">
      <c r="A247" s="151" t="s">
        <v>155</v>
      </c>
      <c r="B247" s="151" t="s">
        <v>105</v>
      </c>
      <c r="C247" s="151" t="s">
        <v>126</v>
      </c>
      <c r="D247" s="152">
        <f>WEEKDAY(Uteis[[#This Row],[Coluna1]],2)</f>
        <v>5</v>
      </c>
      <c r="E247" s="152" t="str">
        <f t="shared" si="9"/>
        <v>sexta-feira</v>
      </c>
      <c r="F247" s="151" t="str">
        <f t="shared" si="10"/>
        <v>Prop 051/21</v>
      </c>
      <c r="G247" s="151" t="str">
        <f t="shared" si="11"/>
        <v>051/21</v>
      </c>
      <c r="H247" s="155" t="str">
        <f>TEXT(Uteis[[#This Row],[Coluna1]],"MM-AAAA")</f>
        <v>02-2021</v>
      </c>
      <c r="I247" s="156">
        <v>44253</v>
      </c>
    </row>
    <row r="248" spans="1:9" x14ac:dyDescent="0.25">
      <c r="A248" s="151" t="s">
        <v>155</v>
      </c>
      <c r="B248" s="151" t="s">
        <v>106</v>
      </c>
      <c r="C248" s="151" t="s">
        <v>126</v>
      </c>
      <c r="D248" s="152">
        <f>WEEKDAY(Uteis[[#This Row],[Coluna1]],2)</f>
        <v>5</v>
      </c>
      <c r="E248" s="152" t="str">
        <f t="shared" si="9"/>
        <v>sexta-feira</v>
      </c>
      <c r="F248" s="151" t="str">
        <f t="shared" si="10"/>
        <v>Prop 051/21</v>
      </c>
      <c r="G248" s="151" t="str">
        <f t="shared" si="11"/>
        <v>051/21</v>
      </c>
      <c r="H248" s="155" t="str">
        <f>TEXT(Uteis[[#This Row],[Coluna1]],"MM-AAAA")</f>
        <v>02-2021</v>
      </c>
      <c r="I248" s="156">
        <v>44253</v>
      </c>
    </row>
    <row r="249" spans="1:9" x14ac:dyDescent="0.25">
      <c r="A249" s="151" t="s">
        <v>158</v>
      </c>
      <c r="B249" s="151" t="s">
        <v>50</v>
      </c>
      <c r="C249" s="151" t="s">
        <v>127</v>
      </c>
      <c r="D249" s="152">
        <f>WEEKDAY(Uteis[[#This Row],[Coluna1]],2)</f>
        <v>5</v>
      </c>
      <c r="E249" s="152" t="str">
        <f t="shared" si="9"/>
        <v>sexta-feira</v>
      </c>
      <c r="F249" s="151" t="str">
        <f t="shared" si="10"/>
        <v>Prop 053/21</v>
      </c>
      <c r="G249" s="151" t="str">
        <f t="shared" si="11"/>
        <v>053/21</v>
      </c>
      <c r="H249" s="155" t="str">
        <f>TEXT(Uteis[[#This Row],[Coluna1]],"MM-AAAA")</f>
        <v>02-2021</v>
      </c>
      <c r="I249" s="156">
        <v>44246</v>
      </c>
    </row>
    <row r="250" spans="1:9" x14ac:dyDescent="0.25">
      <c r="A250" s="151" t="s">
        <v>157</v>
      </c>
      <c r="B250" s="151" t="s">
        <v>82</v>
      </c>
      <c r="C250" s="151" t="s">
        <v>128</v>
      </c>
      <c r="D250" s="152">
        <f>WEEKDAY(Uteis[[#This Row],[Coluna1]],2)</f>
        <v>5</v>
      </c>
      <c r="E250" s="152" t="str">
        <f t="shared" si="9"/>
        <v>sexta-feira</v>
      </c>
      <c r="F250" s="151" t="str">
        <f t="shared" si="10"/>
        <v>Prop 112/20</v>
      </c>
      <c r="G250" s="151" t="str">
        <f t="shared" si="11"/>
        <v>112/20</v>
      </c>
      <c r="H250" s="155" t="str">
        <f>TEXT(Uteis[[#This Row],[Coluna1]],"MM-AAAA")</f>
        <v>02-2021</v>
      </c>
      <c r="I250" s="156">
        <v>44232</v>
      </c>
    </row>
    <row r="251" spans="1:9" x14ac:dyDescent="0.25">
      <c r="A251" s="151" t="s">
        <v>157</v>
      </c>
      <c r="B251" s="151" t="s">
        <v>81</v>
      </c>
      <c r="C251" s="151" t="s">
        <v>128</v>
      </c>
      <c r="D251" s="152">
        <f>WEEKDAY(Uteis[[#This Row],[Coluna1]],2)</f>
        <v>5</v>
      </c>
      <c r="E251" s="152" t="str">
        <f t="shared" si="9"/>
        <v>sexta-feira</v>
      </c>
      <c r="F251" s="151" t="str">
        <f t="shared" si="10"/>
        <v>Prop 112/20</v>
      </c>
      <c r="G251" s="151" t="str">
        <f t="shared" si="11"/>
        <v>112/20</v>
      </c>
      <c r="H251" s="155" t="str">
        <f>TEXT(Uteis[[#This Row],[Coluna1]],"MM-AAAA")</f>
        <v>02-2021</v>
      </c>
      <c r="I251" s="156">
        <v>44232</v>
      </c>
    </row>
    <row r="252" spans="1:9" x14ac:dyDescent="0.25">
      <c r="A252" s="151" t="s">
        <v>156</v>
      </c>
      <c r="B252" s="151" t="s">
        <v>81</v>
      </c>
      <c r="C252" s="151" t="s">
        <v>128</v>
      </c>
      <c r="D252" s="152">
        <f>WEEKDAY(Uteis[[#This Row],[Coluna1]],2)</f>
        <v>5</v>
      </c>
      <c r="E252" s="152" t="str">
        <f t="shared" si="9"/>
        <v>sexta-feira</v>
      </c>
      <c r="F252" s="151" t="str">
        <f t="shared" si="10"/>
        <v>Prop 112/20</v>
      </c>
      <c r="G252" s="151" t="str">
        <f t="shared" si="11"/>
        <v>112/20</v>
      </c>
      <c r="H252" s="155" t="str">
        <f>TEXT(Uteis[[#This Row],[Coluna1]],"MM-AAAA")</f>
        <v>02-2021</v>
      </c>
      <c r="I252" s="156">
        <v>44239</v>
      </c>
    </row>
    <row r="253" spans="1:9" x14ac:dyDescent="0.25">
      <c r="A253" s="151" t="s">
        <v>156</v>
      </c>
      <c r="B253" s="151" t="s">
        <v>102</v>
      </c>
      <c r="C253" s="151" t="s">
        <v>128</v>
      </c>
      <c r="D253" s="152">
        <f>WEEKDAY(Uteis[[#This Row],[Coluna1]],2)</f>
        <v>5</v>
      </c>
      <c r="E253" s="152" t="str">
        <f t="shared" si="9"/>
        <v>sexta-feira</v>
      </c>
      <c r="F253" s="151" t="str">
        <f t="shared" si="10"/>
        <v>Prop 112/20</v>
      </c>
      <c r="G253" s="151" t="str">
        <f t="shared" si="11"/>
        <v>112/20</v>
      </c>
      <c r="H253" s="155" t="str">
        <f>TEXT(Uteis[[#This Row],[Coluna1]],"MM-AAAA")</f>
        <v>02-2021</v>
      </c>
      <c r="I253" s="156">
        <v>44239</v>
      </c>
    </row>
    <row r="254" spans="1:9" x14ac:dyDescent="0.25">
      <c r="A254" s="151" t="s">
        <v>158</v>
      </c>
      <c r="B254" s="151" t="s">
        <v>82</v>
      </c>
      <c r="C254" s="151" t="s">
        <v>128</v>
      </c>
      <c r="D254" s="152">
        <f>WEEKDAY(Uteis[[#This Row],[Coluna1]],2)</f>
        <v>5</v>
      </c>
      <c r="E254" s="152" t="str">
        <f t="shared" si="9"/>
        <v>sexta-feira</v>
      </c>
      <c r="F254" s="151" t="str">
        <f t="shared" si="10"/>
        <v>Prop 112/20</v>
      </c>
      <c r="G254" s="151" t="str">
        <f t="shared" si="11"/>
        <v>112/20</v>
      </c>
      <c r="H254" s="155" t="str">
        <f>TEXT(Uteis[[#This Row],[Coluna1]],"MM-AAAA")</f>
        <v>02-2021</v>
      </c>
      <c r="I254" s="156">
        <v>44246</v>
      </c>
    </row>
    <row r="255" spans="1:9" x14ac:dyDescent="0.25">
      <c r="A255" s="151" t="s">
        <v>158</v>
      </c>
      <c r="B255" s="151" t="s">
        <v>81</v>
      </c>
      <c r="C255" s="151" t="s">
        <v>128</v>
      </c>
      <c r="D255" s="152">
        <f>WEEKDAY(Uteis[[#This Row],[Coluna1]],2)</f>
        <v>5</v>
      </c>
      <c r="E255" s="152" t="str">
        <f t="shared" si="9"/>
        <v>sexta-feira</v>
      </c>
      <c r="F255" s="151" t="str">
        <f t="shared" si="10"/>
        <v>Prop 112/20</v>
      </c>
      <c r="G255" s="151" t="str">
        <f t="shared" si="11"/>
        <v>112/20</v>
      </c>
      <c r="H255" s="155" t="str">
        <f>TEXT(Uteis[[#This Row],[Coluna1]],"MM-AAAA")</f>
        <v>02-2021</v>
      </c>
      <c r="I255" s="156">
        <v>44246</v>
      </c>
    </row>
    <row r="256" spans="1:9" x14ac:dyDescent="0.25">
      <c r="A256" s="151" t="s">
        <v>155</v>
      </c>
      <c r="B256" s="151" t="s">
        <v>82</v>
      </c>
      <c r="C256" s="151" t="s">
        <v>128</v>
      </c>
      <c r="D256" s="152">
        <f>WEEKDAY(Uteis[[#This Row],[Coluna1]],2)</f>
        <v>5</v>
      </c>
      <c r="E256" s="152" t="str">
        <f t="shared" si="9"/>
        <v>sexta-feira</v>
      </c>
      <c r="F256" s="151" t="str">
        <f t="shared" si="10"/>
        <v>Prop 112/20</v>
      </c>
      <c r="G256" s="151" t="str">
        <f t="shared" si="11"/>
        <v>112/20</v>
      </c>
      <c r="H256" s="155" t="str">
        <f>TEXT(Uteis[[#This Row],[Coluna1]],"MM-AAAA")</f>
        <v>02-2021</v>
      </c>
      <c r="I256" s="156">
        <v>44253</v>
      </c>
    </row>
    <row r="257" spans="1:9" x14ac:dyDescent="0.25">
      <c r="A257" s="151" t="s">
        <v>155</v>
      </c>
      <c r="B257" s="151" t="s">
        <v>81</v>
      </c>
      <c r="C257" s="151" t="s">
        <v>128</v>
      </c>
      <c r="D257" s="152">
        <f>WEEKDAY(Uteis[[#This Row],[Coluna1]],2)</f>
        <v>5</v>
      </c>
      <c r="E257" s="152" t="str">
        <f t="shared" si="9"/>
        <v>sexta-feira</v>
      </c>
      <c r="F257" s="151" t="str">
        <f t="shared" si="10"/>
        <v>Prop 112/20</v>
      </c>
      <c r="G257" s="151" t="str">
        <f t="shared" si="11"/>
        <v>112/20</v>
      </c>
      <c r="H257" s="155" t="str">
        <f>TEXT(Uteis[[#This Row],[Coluna1]],"MM-AAAA")</f>
        <v>02-2021</v>
      </c>
      <c r="I257" s="156">
        <v>44253</v>
      </c>
    </row>
    <row r="258" spans="1:9" x14ac:dyDescent="0.25">
      <c r="A258" s="151" t="s">
        <v>157</v>
      </c>
      <c r="B258" s="151" t="s">
        <v>102</v>
      </c>
      <c r="C258" s="151" t="s">
        <v>147</v>
      </c>
      <c r="D258" s="152">
        <f>WEEKDAY(Uteis[[#This Row],[Coluna1]],2)</f>
        <v>5</v>
      </c>
      <c r="E258" s="152" t="str">
        <f t="shared" si="9"/>
        <v>sexta-feira</v>
      </c>
      <c r="F258" s="151" t="str">
        <f t="shared" si="10"/>
        <v>Prop 165/20</v>
      </c>
      <c r="G258" s="151" t="str">
        <f t="shared" si="11"/>
        <v>165/20</v>
      </c>
      <c r="H258" s="155" t="str">
        <f>TEXT(Uteis[[#This Row],[Coluna1]],"MM-AAAA")</f>
        <v>02-2021</v>
      </c>
      <c r="I258" s="156">
        <v>44232</v>
      </c>
    </row>
    <row r="259" spans="1:9" x14ac:dyDescent="0.25">
      <c r="A259" s="151" t="s">
        <v>157</v>
      </c>
      <c r="B259" s="151" t="s">
        <v>34</v>
      </c>
      <c r="C259" s="151" t="s">
        <v>147</v>
      </c>
      <c r="D259" s="152">
        <f>WEEKDAY(Uteis[[#This Row],[Coluna1]],2)</f>
        <v>5</v>
      </c>
      <c r="E259" s="152" t="str">
        <f t="shared" si="9"/>
        <v>sexta-feira</v>
      </c>
      <c r="F259" s="151" t="str">
        <f t="shared" si="10"/>
        <v>Prop 165/20</v>
      </c>
      <c r="G259" s="151" t="str">
        <f t="shared" si="11"/>
        <v>165/20</v>
      </c>
      <c r="H259" s="155" t="str">
        <f>TEXT(Uteis[[#This Row],[Coluna1]],"MM-AAAA")</f>
        <v>02-2021</v>
      </c>
      <c r="I259" s="156">
        <v>44232</v>
      </c>
    </row>
    <row r="260" spans="1:9" x14ac:dyDescent="0.25">
      <c r="A260" s="151" t="s">
        <v>157</v>
      </c>
      <c r="B260" s="151" t="s">
        <v>100</v>
      </c>
      <c r="C260" s="151" t="s">
        <v>147</v>
      </c>
      <c r="D260" s="152">
        <f>WEEKDAY(Uteis[[#This Row],[Coluna1]],2)</f>
        <v>5</v>
      </c>
      <c r="E260" s="152" t="str">
        <f t="shared" ref="E260:E323" si="12">IF(D260=" "," ",(IF(D260=7,"domingo",IF(D260=6,"sábado",IF(D260=5,"sexta-feira",IF(D260=4,"quinta-feira",IF(D260=3,"quarta-feira",IF(D260=2,"terça-feira","segunda-feira"))))))))</f>
        <v>sexta-feira</v>
      </c>
      <c r="F260" s="151" t="str">
        <f t="shared" ref="F260:F323" si="13">LEFT(C260,11)</f>
        <v>Prop 165/20</v>
      </c>
      <c r="G260" s="151" t="str">
        <f t="shared" ref="G260:G323" si="14">RIGHT(F260,6)</f>
        <v>165/20</v>
      </c>
      <c r="H260" s="155" t="str">
        <f>TEXT(Uteis[[#This Row],[Coluna1]],"MM-AAAA")</f>
        <v>02-2021</v>
      </c>
      <c r="I260" s="156">
        <v>44232</v>
      </c>
    </row>
    <row r="261" spans="1:9" x14ac:dyDescent="0.25">
      <c r="A261" s="151" t="s">
        <v>157</v>
      </c>
      <c r="B261" s="151" t="s">
        <v>96</v>
      </c>
      <c r="C261" s="151" t="s">
        <v>147</v>
      </c>
      <c r="D261" s="152">
        <f>WEEKDAY(Uteis[[#This Row],[Coluna1]],2)</f>
        <v>5</v>
      </c>
      <c r="E261" s="152" t="str">
        <f t="shared" si="12"/>
        <v>sexta-feira</v>
      </c>
      <c r="F261" s="151" t="str">
        <f t="shared" si="13"/>
        <v>Prop 165/20</v>
      </c>
      <c r="G261" s="151" t="str">
        <f t="shared" si="14"/>
        <v>165/20</v>
      </c>
      <c r="H261" s="155" t="str">
        <f>TEXT(Uteis[[#This Row],[Coluna1]],"MM-AAAA")</f>
        <v>02-2021</v>
      </c>
      <c r="I261" s="156">
        <v>44232</v>
      </c>
    </row>
    <row r="262" spans="1:9" x14ac:dyDescent="0.25">
      <c r="A262" s="151" t="s">
        <v>157</v>
      </c>
      <c r="B262" s="151" t="s">
        <v>105</v>
      </c>
      <c r="C262" s="151" t="s">
        <v>147</v>
      </c>
      <c r="D262" s="152">
        <f>WEEKDAY(Uteis[[#This Row],[Coluna1]],2)</f>
        <v>5</v>
      </c>
      <c r="E262" s="152" t="str">
        <f t="shared" si="12"/>
        <v>sexta-feira</v>
      </c>
      <c r="F262" s="151" t="str">
        <f t="shared" si="13"/>
        <v>Prop 165/20</v>
      </c>
      <c r="G262" s="151" t="str">
        <f t="shared" si="14"/>
        <v>165/20</v>
      </c>
      <c r="H262" s="155" t="str">
        <f>TEXT(Uteis[[#This Row],[Coluna1]],"MM-AAAA")</f>
        <v>02-2021</v>
      </c>
      <c r="I262" s="156">
        <v>44232</v>
      </c>
    </row>
    <row r="263" spans="1:9" x14ac:dyDescent="0.25">
      <c r="A263" s="151" t="s">
        <v>155</v>
      </c>
      <c r="B263" s="151" t="s">
        <v>101</v>
      </c>
      <c r="C263" s="151" t="s">
        <v>129</v>
      </c>
      <c r="D263" s="152">
        <f>WEEKDAY(Uteis[[#This Row],[Coluna1]],2)</f>
        <v>5</v>
      </c>
      <c r="E263" s="152" t="str">
        <f t="shared" si="12"/>
        <v>sexta-feira</v>
      </c>
      <c r="F263" s="151" t="str">
        <f t="shared" si="13"/>
        <v>Prop 183/20</v>
      </c>
      <c r="G263" s="151" t="str">
        <f t="shared" si="14"/>
        <v>183/20</v>
      </c>
      <c r="H263" s="155" t="str">
        <f>TEXT(Uteis[[#This Row],[Coluna1]],"MM-AAAA")</f>
        <v>02-2021</v>
      </c>
      <c r="I263" s="156">
        <v>44253</v>
      </c>
    </row>
    <row r="264" spans="1:9" x14ac:dyDescent="0.25">
      <c r="A264" s="151" t="s">
        <v>155</v>
      </c>
      <c r="B264" s="151" t="s">
        <v>103</v>
      </c>
      <c r="C264" s="151" t="s">
        <v>129</v>
      </c>
      <c r="D264" s="152">
        <f>WEEKDAY(Uteis[[#This Row],[Coluna1]],2)</f>
        <v>5</v>
      </c>
      <c r="E264" s="152" t="str">
        <f t="shared" si="12"/>
        <v>sexta-feira</v>
      </c>
      <c r="F264" s="151" t="str">
        <f t="shared" si="13"/>
        <v>Prop 183/20</v>
      </c>
      <c r="G264" s="151" t="str">
        <f t="shared" si="14"/>
        <v>183/20</v>
      </c>
      <c r="H264" s="155" t="str">
        <f>TEXT(Uteis[[#This Row],[Coluna1]],"MM-AAAA")</f>
        <v>02-2021</v>
      </c>
      <c r="I264" s="156">
        <v>44253</v>
      </c>
    </row>
    <row r="265" spans="1:9" x14ac:dyDescent="0.25">
      <c r="A265" s="151" t="s">
        <v>155</v>
      </c>
      <c r="B265" s="151" t="s">
        <v>50</v>
      </c>
      <c r="C265" s="151" t="s">
        <v>129</v>
      </c>
      <c r="D265" s="152">
        <f>WEEKDAY(Uteis[[#This Row],[Coluna1]],2)</f>
        <v>5</v>
      </c>
      <c r="E265" s="152" t="str">
        <f t="shared" si="12"/>
        <v>sexta-feira</v>
      </c>
      <c r="F265" s="151" t="str">
        <f t="shared" si="13"/>
        <v>Prop 183/20</v>
      </c>
      <c r="G265" s="151" t="str">
        <f t="shared" si="14"/>
        <v>183/20</v>
      </c>
      <c r="H265" s="155" t="str">
        <f>TEXT(Uteis[[#This Row],[Coluna1]],"MM-AAAA")</f>
        <v>02-2021</v>
      </c>
      <c r="I265" s="156">
        <v>44253</v>
      </c>
    </row>
    <row r="266" spans="1:9" x14ac:dyDescent="0.25">
      <c r="A266" s="151" t="s">
        <v>155</v>
      </c>
      <c r="B266" s="151" t="s">
        <v>80</v>
      </c>
      <c r="C266" s="151" t="s">
        <v>129</v>
      </c>
      <c r="D266" s="152">
        <f>WEEKDAY(Uteis[[#This Row],[Coluna1]],2)</f>
        <v>5</v>
      </c>
      <c r="E266" s="152" t="str">
        <f t="shared" si="12"/>
        <v>sexta-feira</v>
      </c>
      <c r="F266" s="151" t="str">
        <f t="shared" si="13"/>
        <v>Prop 183/20</v>
      </c>
      <c r="G266" s="151" t="str">
        <f t="shared" si="14"/>
        <v>183/20</v>
      </c>
      <c r="H266" s="155" t="str">
        <f>TEXT(Uteis[[#This Row],[Coluna1]],"MM-AAAA")</f>
        <v>02-2021</v>
      </c>
      <c r="I266" s="156">
        <v>44253</v>
      </c>
    </row>
    <row r="267" spans="1:9" x14ac:dyDescent="0.25">
      <c r="A267" s="151" t="s">
        <v>157</v>
      </c>
      <c r="B267" s="151" t="s">
        <v>50</v>
      </c>
      <c r="C267" s="151" t="s">
        <v>130</v>
      </c>
      <c r="D267" s="152">
        <f>WEEKDAY(Uteis[[#This Row],[Coluna1]],2)</f>
        <v>5</v>
      </c>
      <c r="E267" s="152" t="str">
        <f t="shared" si="12"/>
        <v>sexta-feira</v>
      </c>
      <c r="F267" s="151" t="str">
        <f t="shared" si="13"/>
        <v>Prop 197/18</v>
      </c>
      <c r="G267" s="151" t="str">
        <f t="shared" si="14"/>
        <v>197/18</v>
      </c>
      <c r="H267" s="155" t="str">
        <f>TEXT(Uteis[[#This Row],[Coluna1]],"MM-AAAA")</f>
        <v>02-2021</v>
      </c>
      <c r="I267" s="156">
        <v>44232</v>
      </c>
    </row>
    <row r="268" spans="1:9" x14ac:dyDescent="0.25">
      <c r="A268" s="151" t="s">
        <v>157</v>
      </c>
      <c r="B268" s="151" t="s">
        <v>51</v>
      </c>
      <c r="C268" s="151" t="s">
        <v>130</v>
      </c>
      <c r="D268" s="152">
        <f>WEEKDAY(Uteis[[#This Row],[Coluna1]],2)</f>
        <v>5</v>
      </c>
      <c r="E268" s="152" t="str">
        <f t="shared" si="12"/>
        <v>sexta-feira</v>
      </c>
      <c r="F268" s="151" t="str">
        <f t="shared" si="13"/>
        <v>Prop 197/18</v>
      </c>
      <c r="G268" s="151" t="str">
        <f t="shared" si="14"/>
        <v>197/18</v>
      </c>
      <c r="H268" s="155" t="str">
        <f>TEXT(Uteis[[#This Row],[Coluna1]],"MM-AAAA")</f>
        <v>02-2021</v>
      </c>
      <c r="I268" s="156">
        <v>44232</v>
      </c>
    </row>
    <row r="269" spans="1:9" x14ac:dyDescent="0.25">
      <c r="A269" s="151" t="s">
        <v>157</v>
      </c>
      <c r="B269" s="151" t="s">
        <v>80</v>
      </c>
      <c r="C269" s="151" t="s">
        <v>130</v>
      </c>
      <c r="D269" s="152">
        <f>WEEKDAY(Uteis[[#This Row],[Coluna1]],2)</f>
        <v>5</v>
      </c>
      <c r="E269" s="152" t="str">
        <f t="shared" si="12"/>
        <v>sexta-feira</v>
      </c>
      <c r="F269" s="151" t="str">
        <f t="shared" si="13"/>
        <v>Prop 197/18</v>
      </c>
      <c r="G269" s="151" t="str">
        <f t="shared" si="14"/>
        <v>197/18</v>
      </c>
      <c r="H269" s="155" t="str">
        <f>TEXT(Uteis[[#This Row],[Coluna1]],"MM-AAAA")</f>
        <v>02-2021</v>
      </c>
      <c r="I269" s="156">
        <v>44232</v>
      </c>
    </row>
    <row r="270" spans="1:9" x14ac:dyDescent="0.25">
      <c r="A270" s="151" t="s">
        <v>157</v>
      </c>
      <c r="B270" s="151" t="s">
        <v>106</v>
      </c>
      <c r="C270" s="151" t="s">
        <v>130</v>
      </c>
      <c r="D270" s="152">
        <f>WEEKDAY(Uteis[[#This Row],[Coluna1]],2)</f>
        <v>5</v>
      </c>
      <c r="E270" s="152" t="str">
        <f t="shared" si="12"/>
        <v>sexta-feira</v>
      </c>
      <c r="F270" s="151" t="str">
        <f t="shared" si="13"/>
        <v>Prop 197/18</v>
      </c>
      <c r="G270" s="151" t="str">
        <f t="shared" si="14"/>
        <v>197/18</v>
      </c>
      <c r="H270" s="155" t="str">
        <f>TEXT(Uteis[[#This Row],[Coluna1]],"MM-AAAA")</f>
        <v>02-2021</v>
      </c>
      <c r="I270" s="156">
        <v>44232</v>
      </c>
    </row>
    <row r="271" spans="1:9" x14ac:dyDescent="0.25">
      <c r="A271" s="151" t="s">
        <v>156</v>
      </c>
      <c r="B271" s="151" t="s">
        <v>51</v>
      </c>
      <c r="C271" s="151" t="s">
        <v>130</v>
      </c>
      <c r="D271" s="152">
        <f>WEEKDAY(Uteis[[#This Row],[Coluna1]],2)</f>
        <v>5</v>
      </c>
      <c r="E271" s="152" t="str">
        <f t="shared" si="12"/>
        <v>sexta-feira</v>
      </c>
      <c r="F271" s="151" t="str">
        <f t="shared" si="13"/>
        <v>Prop 197/18</v>
      </c>
      <c r="G271" s="151" t="str">
        <f t="shared" si="14"/>
        <v>197/18</v>
      </c>
      <c r="H271" s="155" t="str">
        <f>TEXT(Uteis[[#This Row],[Coluna1]],"MM-AAAA")</f>
        <v>02-2021</v>
      </c>
      <c r="I271" s="156">
        <v>44239</v>
      </c>
    </row>
    <row r="272" spans="1:9" x14ac:dyDescent="0.25">
      <c r="A272" s="151" t="s">
        <v>156</v>
      </c>
      <c r="B272" s="151" t="s">
        <v>80</v>
      </c>
      <c r="C272" s="151" t="s">
        <v>130</v>
      </c>
      <c r="D272" s="152">
        <f>WEEKDAY(Uteis[[#This Row],[Coluna1]],2)</f>
        <v>5</v>
      </c>
      <c r="E272" s="152" t="str">
        <f t="shared" si="12"/>
        <v>sexta-feira</v>
      </c>
      <c r="F272" s="151" t="str">
        <f t="shared" si="13"/>
        <v>Prop 197/18</v>
      </c>
      <c r="G272" s="151" t="str">
        <f t="shared" si="14"/>
        <v>197/18</v>
      </c>
      <c r="H272" s="155" t="str">
        <f>TEXT(Uteis[[#This Row],[Coluna1]],"MM-AAAA")</f>
        <v>02-2021</v>
      </c>
      <c r="I272" s="156">
        <v>44239</v>
      </c>
    </row>
    <row r="273" spans="1:9" x14ac:dyDescent="0.25">
      <c r="A273" s="151" t="s">
        <v>156</v>
      </c>
      <c r="B273" s="151" t="s">
        <v>106</v>
      </c>
      <c r="C273" s="151" t="s">
        <v>130</v>
      </c>
      <c r="D273" s="152">
        <f>WEEKDAY(Uteis[[#This Row],[Coluna1]],2)</f>
        <v>5</v>
      </c>
      <c r="E273" s="152" t="str">
        <f t="shared" si="12"/>
        <v>sexta-feira</v>
      </c>
      <c r="F273" s="151" t="str">
        <f t="shared" si="13"/>
        <v>Prop 197/18</v>
      </c>
      <c r="G273" s="151" t="str">
        <f t="shared" si="14"/>
        <v>197/18</v>
      </c>
      <c r="H273" s="155" t="str">
        <f>TEXT(Uteis[[#This Row],[Coluna1]],"MM-AAAA")</f>
        <v>02-2021</v>
      </c>
      <c r="I273" s="156">
        <v>44239</v>
      </c>
    </row>
    <row r="274" spans="1:9" x14ac:dyDescent="0.25">
      <c r="A274" s="151" t="s">
        <v>158</v>
      </c>
      <c r="B274" s="151" t="s">
        <v>34</v>
      </c>
      <c r="C274" s="151" t="s">
        <v>130</v>
      </c>
      <c r="D274" s="152">
        <f>WEEKDAY(Uteis[[#This Row],[Coluna1]],2)</f>
        <v>5</v>
      </c>
      <c r="E274" s="152" t="str">
        <f t="shared" si="12"/>
        <v>sexta-feira</v>
      </c>
      <c r="F274" s="151" t="str">
        <f t="shared" si="13"/>
        <v>Prop 197/18</v>
      </c>
      <c r="G274" s="151" t="str">
        <f t="shared" si="14"/>
        <v>197/18</v>
      </c>
      <c r="H274" s="155" t="str">
        <f>TEXT(Uteis[[#This Row],[Coluna1]],"MM-AAAA")</f>
        <v>02-2021</v>
      </c>
      <c r="I274" s="156">
        <v>44246</v>
      </c>
    </row>
    <row r="275" spans="1:9" x14ac:dyDescent="0.25">
      <c r="A275" s="151" t="s">
        <v>158</v>
      </c>
      <c r="B275" s="151" t="s">
        <v>51</v>
      </c>
      <c r="C275" s="151" t="s">
        <v>130</v>
      </c>
      <c r="D275" s="152">
        <f>WEEKDAY(Uteis[[#This Row],[Coluna1]],2)</f>
        <v>5</v>
      </c>
      <c r="E275" s="152" t="str">
        <f t="shared" si="12"/>
        <v>sexta-feira</v>
      </c>
      <c r="F275" s="151" t="str">
        <f t="shared" si="13"/>
        <v>Prop 197/18</v>
      </c>
      <c r="G275" s="151" t="str">
        <f t="shared" si="14"/>
        <v>197/18</v>
      </c>
      <c r="H275" s="155" t="str">
        <f>TEXT(Uteis[[#This Row],[Coluna1]],"MM-AAAA")</f>
        <v>02-2021</v>
      </c>
      <c r="I275" s="156">
        <v>44246</v>
      </c>
    </row>
    <row r="276" spans="1:9" x14ac:dyDescent="0.25">
      <c r="A276" s="151" t="s">
        <v>158</v>
      </c>
      <c r="B276" s="151" t="s">
        <v>80</v>
      </c>
      <c r="C276" s="151" t="s">
        <v>130</v>
      </c>
      <c r="D276" s="152">
        <f>WEEKDAY(Uteis[[#This Row],[Coluna1]],2)</f>
        <v>5</v>
      </c>
      <c r="E276" s="152" t="str">
        <f t="shared" si="12"/>
        <v>sexta-feira</v>
      </c>
      <c r="F276" s="151" t="str">
        <f t="shared" si="13"/>
        <v>Prop 197/18</v>
      </c>
      <c r="G276" s="151" t="str">
        <f t="shared" si="14"/>
        <v>197/18</v>
      </c>
      <c r="H276" s="155" t="str">
        <f>TEXT(Uteis[[#This Row],[Coluna1]],"MM-AAAA")</f>
        <v>02-2021</v>
      </c>
      <c r="I276" s="156">
        <v>44246</v>
      </c>
    </row>
    <row r="277" spans="1:9" x14ac:dyDescent="0.25">
      <c r="A277" s="151" t="s">
        <v>157</v>
      </c>
      <c r="B277" s="151" t="s">
        <v>101</v>
      </c>
      <c r="C277" s="151" t="s">
        <v>131</v>
      </c>
      <c r="D277" s="152">
        <f>WEEKDAY(Uteis[[#This Row],[Coluna1]],2)</f>
        <v>5</v>
      </c>
      <c r="E277" s="152" t="str">
        <f t="shared" si="12"/>
        <v>sexta-feira</v>
      </c>
      <c r="F277" s="151" t="str">
        <f t="shared" si="13"/>
        <v>Prop 267/20</v>
      </c>
      <c r="G277" s="151" t="str">
        <f t="shared" si="14"/>
        <v>267/20</v>
      </c>
      <c r="H277" s="155" t="str">
        <f>TEXT(Uteis[[#This Row],[Coluna1]],"MM-AAAA")</f>
        <v>02-2021</v>
      </c>
      <c r="I277" s="156">
        <v>44232</v>
      </c>
    </row>
    <row r="278" spans="1:9" x14ac:dyDescent="0.25">
      <c r="A278" s="151" t="s">
        <v>157</v>
      </c>
      <c r="B278" s="151" t="s">
        <v>103</v>
      </c>
      <c r="C278" s="151" t="s">
        <v>131</v>
      </c>
      <c r="D278" s="152">
        <f>WEEKDAY(Uteis[[#This Row],[Coluna1]],2)</f>
        <v>5</v>
      </c>
      <c r="E278" s="152" t="str">
        <f t="shared" si="12"/>
        <v>sexta-feira</v>
      </c>
      <c r="F278" s="151" t="str">
        <f t="shared" si="13"/>
        <v>Prop 267/20</v>
      </c>
      <c r="G278" s="151" t="str">
        <f t="shared" si="14"/>
        <v>267/20</v>
      </c>
      <c r="H278" s="155" t="str">
        <f>TEXT(Uteis[[#This Row],[Coluna1]],"MM-AAAA")</f>
        <v>02-2021</v>
      </c>
      <c r="I278" s="156">
        <v>44232</v>
      </c>
    </row>
    <row r="279" spans="1:9" x14ac:dyDescent="0.25">
      <c r="A279" s="151" t="s">
        <v>157</v>
      </c>
      <c r="B279" s="151" t="s">
        <v>104</v>
      </c>
      <c r="C279" s="151" t="s">
        <v>131</v>
      </c>
      <c r="D279" s="152">
        <f>WEEKDAY(Uteis[[#This Row],[Coluna1]],2)</f>
        <v>5</v>
      </c>
      <c r="E279" s="152" t="str">
        <f t="shared" si="12"/>
        <v>sexta-feira</v>
      </c>
      <c r="F279" s="151" t="str">
        <f t="shared" si="13"/>
        <v>Prop 267/20</v>
      </c>
      <c r="G279" s="151" t="str">
        <f t="shared" si="14"/>
        <v>267/20</v>
      </c>
      <c r="H279" s="155" t="str">
        <f>TEXT(Uteis[[#This Row],[Coluna1]],"MM-AAAA")</f>
        <v>02-2021</v>
      </c>
      <c r="I279" s="156">
        <v>44232</v>
      </c>
    </row>
    <row r="280" spans="1:9" x14ac:dyDescent="0.25">
      <c r="A280" s="151" t="s">
        <v>156</v>
      </c>
      <c r="B280" s="151" t="s">
        <v>101</v>
      </c>
      <c r="C280" s="151" t="s">
        <v>131</v>
      </c>
      <c r="D280" s="152">
        <f>WEEKDAY(Uteis[[#This Row],[Coluna1]],2)</f>
        <v>5</v>
      </c>
      <c r="E280" s="152" t="str">
        <f t="shared" si="12"/>
        <v>sexta-feira</v>
      </c>
      <c r="F280" s="151" t="str">
        <f t="shared" si="13"/>
        <v>Prop 267/20</v>
      </c>
      <c r="G280" s="151" t="str">
        <f t="shared" si="14"/>
        <v>267/20</v>
      </c>
      <c r="H280" s="155" t="str">
        <f>TEXT(Uteis[[#This Row],[Coluna1]],"MM-AAAA")</f>
        <v>02-2021</v>
      </c>
      <c r="I280" s="156">
        <v>44239</v>
      </c>
    </row>
    <row r="281" spans="1:9" x14ac:dyDescent="0.25">
      <c r="A281" s="151" t="s">
        <v>156</v>
      </c>
      <c r="B281" s="151" t="s">
        <v>96</v>
      </c>
      <c r="C281" s="151" t="s">
        <v>131</v>
      </c>
      <c r="D281" s="152">
        <f>WEEKDAY(Uteis[[#This Row],[Coluna1]],2)</f>
        <v>5</v>
      </c>
      <c r="E281" s="152" t="str">
        <f t="shared" si="12"/>
        <v>sexta-feira</v>
      </c>
      <c r="F281" s="151" t="str">
        <f t="shared" si="13"/>
        <v>Prop 267/20</v>
      </c>
      <c r="G281" s="151" t="str">
        <f t="shared" si="14"/>
        <v>267/20</v>
      </c>
      <c r="H281" s="155" t="str">
        <f>TEXT(Uteis[[#This Row],[Coluna1]],"MM-AAAA")</f>
        <v>02-2021</v>
      </c>
      <c r="I281" s="156">
        <v>44239</v>
      </c>
    </row>
    <row r="282" spans="1:9" x14ac:dyDescent="0.25">
      <c r="A282" s="151" t="s">
        <v>156</v>
      </c>
      <c r="B282" s="151" t="s">
        <v>103</v>
      </c>
      <c r="C282" s="151" t="s">
        <v>131</v>
      </c>
      <c r="D282" s="152">
        <f>WEEKDAY(Uteis[[#This Row],[Coluna1]],2)</f>
        <v>5</v>
      </c>
      <c r="E282" s="152" t="str">
        <f t="shared" si="12"/>
        <v>sexta-feira</v>
      </c>
      <c r="F282" s="151" t="str">
        <f t="shared" si="13"/>
        <v>Prop 267/20</v>
      </c>
      <c r="G282" s="151" t="str">
        <f t="shared" si="14"/>
        <v>267/20</v>
      </c>
      <c r="H282" s="155" t="str">
        <f>TEXT(Uteis[[#This Row],[Coluna1]],"MM-AAAA")</f>
        <v>02-2021</v>
      </c>
      <c r="I282" s="156">
        <v>44239</v>
      </c>
    </row>
    <row r="283" spans="1:9" x14ac:dyDescent="0.25">
      <c r="A283" s="151" t="s">
        <v>156</v>
      </c>
      <c r="B283" s="151" t="s">
        <v>104</v>
      </c>
      <c r="C283" s="151" t="s">
        <v>131</v>
      </c>
      <c r="D283" s="152">
        <f>WEEKDAY(Uteis[[#This Row],[Coluna1]],2)</f>
        <v>5</v>
      </c>
      <c r="E283" s="152" t="str">
        <f t="shared" si="12"/>
        <v>sexta-feira</v>
      </c>
      <c r="F283" s="151" t="str">
        <f t="shared" si="13"/>
        <v>Prop 267/20</v>
      </c>
      <c r="G283" s="151" t="str">
        <f t="shared" si="14"/>
        <v>267/20</v>
      </c>
      <c r="H283" s="155" t="str">
        <f>TEXT(Uteis[[#This Row],[Coluna1]],"MM-AAAA")</f>
        <v>02-2021</v>
      </c>
      <c r="I283" s="156">
        <v>44239</v>
      </c>
    </row>
    <row r="284" spans="1:9" x14ac:dyDescent="0.25">
      <c r="A284" s="151" t="s">
        <v>158</v>
      </c>
      <c r="B284" s="151" t="s">
        <v>103</v>
      </c>
      <c r="C284" s="151" t="s">
        <v>131</v>
      </c>
      <c r="D284" s="152">
        <f>WEEKDAY(Uteis[[#This Row],[Coluna1]],2)</f>
        <v>5</v>
      </c>
      <c r="E284" s="152" t="str">
        <f t="shared" si="12"/>
        <v>sexta-feira</v>
      </c>
      <c r="F284" s="151" t="str">
        <f t="shared" si="13"/>
        <v>Prop 267/20</v>
      </c>
      <c r="G284" s="151" t="str">
        <f t="shared" si="14"/>
        <v>267/20</v>
      </c>
      <c r="H284" s="155" t="str">
        <f>TEXT(Uteis[[#This Row],[Coluna1]],"MM-AAAA")</f>
        <v>02-2021</v>
      </c>
      <c r="I284" s="156">
        <v>44246</v>
      </c>
    </row>
    <row r="285" spans="1:9" x14ac:dyDescent="0.25">
      <c r="A285" s="151" t="s">
        <v>158</v>
      </c>
      <c r="B285" s="151" t="s">
        <v>104</v>
      </c>
      <c r="C285" s="151" t="s">
        <v>131</v>
      </c>
      <c r="D285" s="152">
        <f>WEEKDAY(Uteis[[#This Row],[Coluna1]],2)</f>
        <v>5</v>
      </c>
      <c r="E285" s="152" t="str">
        <f t="shared" si="12"/>
        <v>sexta-feira</v>
      </c>
      <c r="F285" s="151" t="str">
        <f t="shared" si="13"/>
        <v>Prop 267/20</v>
      </c>
      <c r="G285" s="151" t="str">
        <f t="shared" si="14"/>
        <v>267/20</v>
      </c>
      <c r="H285" s="155" t="str">
        <f>TEXT(Uteis[[#This Row],[Coluna1]],"MM-AAAA")</f>
        <v>02-2021</v>
      </c>
      <c r="I285" s="156">
        <v>44246</v>
      </c>
    </row>
    <row r="286" spans="1:9" x14ac:dyDescent="0.25">
      <c r="A286" s="151" t="s">
        <v>156</v>
      </c>
      <c r="B286" s="151" t="s">
        <v>36</v>
      </c>
      <c r="C286" s="151" t="s">
        <v>132</v>
      </c>
      <c r="D286" s="152">
        <f>WEEKDAY(Uteis[[#This Row],[Coluna1]],2)</f>
        <v>5</v>
      </c>
      <c r="E286" s="152" t="str">
        <f t="shared" si="12"/>
        <v>sexta-feira</v>
      </c>
      <c r="F286" s="151" t="str">
        <f t="shared" si="13"/>
        <v>Prop 397/20</v>
      </c>
      <c r="G286" s="151" t="str">
        <f t="shared" si="14"/>
        <v>397/20</v>
      </c>
      <c r="H286" s="155" t="str">
        <f>TEXT(Uteis[[#This Row],[Coluna1]],"MM-AAAA")</f>
        <v>02-2021</v>
      </c>
      <c r="I286" s="156">
        <v>44239</v>
      </c>
    </row>
    <row r="287" spans="1:9" x14ac:dyDescent="0.25">
      <c r="A287" s="151" t="s">
        <v>156</v>
      </c>
      <c r="B287" s="151" t="s">
        <v>34</v>
      </c>
      <c r="C287" s="151" t="s">
        <v>132</v>
      </c>
      <c r="D287" s="152">
        <f>WEEKDAY(Uteis[[#This Row],[Coluna1]],2)</f>
        <v>5</v>
      </c>
      <c r="E287" s="152" t="str">
        <f t="shared" si="12"/>
        <v>sexta-feira</v>
      </c>
      <c r="F287" s="151" t="str">
        <f t="shared" si="13"/>
        <v>Prop 397/20</v>
      </c>
      <c r="G287" s="151" t="str">
        <f t="shared" si="14"/>
        <v>397/20</v>
      </c>
      <c r="H287" s="155" t="str">
        <f>TEXT(Uteis[[#This Row],[Coluna1]],"MM-AAAA")</f>
        <v>02-2021</v>
      </c>
      <c r="I287" s="156">
        <v>44239</v>
      </c>
    </row>
    <row r="288" spans="1:9" x14ac:dyDescent="0.25">
      <c r="A288" s="151" t="s">
        <v>156</v>
      </c>
      <c r="B288" s="151" t="s">
        <v>100</v>
      </c>
      <c r="C288" s="151" t="s">
        <v>132</v>
      </c>
      <c r="D288" s="152">
        <f>WEEKDAY(Uteis[[#This Row],[Coluna1]],2)</f>
        <v>5</v>
      </c>
      <c r="E288" s="152" t="str">
        <f t="shared" si="12"/>
        <v>sexta-feira</v>
      </c>
      <c r="F288" s="151" t="str">
        <f t="shared" si="13"/>
        <v>Prop 397/20</v>
      </c>
      <c r="G288" s="151" t="str">
        <f t="shared" si="14"/>
        <v>397/20</v>
      </c>
      <c r="H288" s="155" t="str">
        <f>TEXT(Uteis[[#This Row],[Coluna1]],"MM-AAAA")</f>
        <v>02-2021</v>
      </c>
      <c r="I288" s="156">
        <v>44239</v>
      </c>
    </row>
    <row r="289" spans="1:9" x14ac:dyDescent="0.25">
      <c r="A289" s="151" t="s">
        <v>156</v>
      </c>
      <c r="B289" s="151" t="s">
        <v>83</v>
      </c>
      <c r="C289" s="151" t="s">
        <v>132</v>
      </c>
      <c r="D289" s="152">
        <f>WEEKDAY(Uteis[[#This Row],[Coluna1]],2)</f>
        <v>5</v>
      </c>
      <c r="E289" s="152" t="str">
        <f t="shared" si="12"/>
        <v>sexta-feira</v>
      </c>
      <c r="F289" s="151" t="str">
        <f t="shared" si="13"/>
        <v>Prop 397/20</v>
      </c>
      <c r="G289" s="151" t="str">
        <f t="shared" si="14"/>
        <v>397/20</v>
      </c>
      <c r="H289" s="155" t="str">
        <f>TEXT(Uteis[[#This Row],[Coluna1]],"MM-AAAA")</f>
        <v>02-2021</v>
      </c>
      <c r="I289" s="156">
        <v>44239</v>
      </c>
    </row>
    <row r="290" spans="1:9" x14ac:dyDescent="0.25">
      <c r="A290" s="151" t="s">
        <v>159</v>
      </c>
      <c r="B290" s="151" t="s">
        <v>102</v>
      </c>
      <c r="C290" s="151" t="s">
        <v>119</v>
      </c>
      <c r="D290" s="152">
        <f>WEEKDAY(Uteis[[#This Row],[Coluna1]],2)</f>
        <v>2</v>
      </c>
      <c r="E290" s="152" t="str">
        <f t="shared" si="12"/>
        <v>terça-feira</v>
      </c>
      <c r="F290" s="151" t="str">
        <f t="shared" si="13"/>
        <v>Prop 025/20</v>
      </c>
      <c r="G290" s="151" t="str">
        <f t="shared" si="14"/>
        <v>025/20</v>
      </c>
      <c r="H290" s="155" t="str">
        <f>TEXT(Uteis[[#This Row],[Coluna1]],"MM-AAAA")</f>
        <v>02-2021</v>
      </c>
      <c r="I290" s="156">
        <v>44229</v>
      </c>
    </row>
    <row r="291" spans="1:9" x14ac:dyDescent="0.25">
      <c r="A291" s="151" t="s">
        <v>159</v>
      </c>
      <c r="B291" s="151" t="s">
        <v>34</v>
      </c>
      <c r="C291" s="151" t="s">
        <v>119</v>
      </c>
      <c r="D291" s="152">
        <f>WEEKDAY(Uteis[[#This Row],[Coluna1]],2)</f>
        <v>2</v>
      </c>
      <c r="E291" s="152" t="str">
        <f t="shared" si="12"/>
        <v>terça-feira</v>
      </c>
      <c r="F291" s="151" t="str">
        <f t="shared" si="13"/>
        <v>Prop 025/20</v>
      </c>
      <c r="G291" s="151" t="str">
        <f t="shared" si="14"/>
        <v>025/20</v>
      </c>
      <c r="H291" s="155" t="str">
        <f>TEXT(Uteis[[#This Row],[Coluna1]],"MM-AAAA")</f>
        <v>02-2021</v>
      </c>
      <c r="I291" s="156">
        <v>44229</v>
      </c>
    </row>
    <row r="292" spans="1:9" x14ac:dyDescent="0.25">
      <c r="A292" s="151" t="s">
        <v>159</v>
      </c>
      <c r="B292" s="151" t="s">
        <v>100</v>
      </c>
      <c r="C292" s="151" t="s">
        <v>119</v>
      </c>
      <c r="D292" s="152">
        <f>WEEKDAY(Uteis[[#This Row],[Coluna1]],2)</f>
        <v>2</v>
      </c>
      <c r="E292" s="152" t="str">
        <f t="shared" si="12"/>
        <v>terça-feira</v>
      </c>
      <c r="F292" s="151" t="str">
        <f t="shared" si="13"/>
        <v>Prop 025/20</v>
      </c>
      <c r="G292" s="151" t="str">
        <f t="shared" si="14"/>
        <v>025/20</v>
      </c>
      <c r="H292" s="155" t="str">
        <f>TEXT(Uteis[[#This Row],[Coluna1]],"MM-AAAA")</f>
        <v>02-2021</v>
      </c>
      <c r="I292" s="156">
        <v>44229</v>
      </c>
    </row>
    <row r="293" spans="1:9" x14ac:dyDescent="0.25">
      <c r="A293" s="151" t="s">
        <v>159</v>
      </c>
      <c r="B293" s="151" t="s">
        <v>96</v>
      </c>
      <c r="C293" s="151" t="s">
        <v>119</v>
      </c>
      <c r="D293" s="152">
        <f>WEEKDAY(Uteis[[#This Row],[Coluna1]],2)</f>
        <v>2</v>
      </c>
      <c r="E293" s="152" t="str">
        <f t="shared" si="12"/>
        <v>terça-feira</v>
      </c>
      <c r="F293" s="151" t="str">
        <f t="shared" si="13"/>
        <v>Prop 025/20</v>
      </c>
      <c r="G293" s="151" t="str">
        <f t="shared" si="14"/>
        <v>025/20</v>
      </c>
      <c r="H293" s="155" t="str">
        <f>TEXT(Uteis[[#This Row],[Coluna1]],"MM-AAAA")</f>
        <v>02-2021</v>
      </c>
      <c r="I293" s="156">
        <v>44229</v>
      </c>
    </row>
    <row r="294" spans="1:9" x14ac:dyDescent="0.25">
      <c r="A294" s="151" t="s">
        <v>159</v>
      </c>
      <c r="B294" s="151" t="s">
        <v>105</v>
      </c>
      <c r="C294" s="151" t="s">
        <v>119</v>
      </c>
      <c r="D294" s="152">
        <f>WEEKDAY(Uteis[[#This Row],[Coluna1]],2)</f>
        <v>2</v>
      </c>
      <c r="E294" s="152" t="str">
        <f t="shared" si="12"/>
        <v>terça-feira</v>
      </c>
      <c r="F294" s="151" t="str">
        <f t="shared" si="13"/>
        <v>Prop 025/20</v>
      </c>
      <c r="G294" s="151" t="str">
        <f t="shared" si="14"/>
        <v>025/20</v>
      </c>
      <c r="H294" s="155" t="str">
        <f>TEXT(Uteis[[#This Row],[Coluna1]],"MM-AAAA")</f>
        <v>02-2021</v>
      </c>
      <c r="I294" s="156">
        <v>44229</v>
      </c>
    </row>
    <row r="295" spans="1:9" x14ac:dyDescent="0.25">
      <c r="A295" s="151" t="s">
        <v>160</v>
      </c>
      <c r="B295" s="151" t="s">
        <v>102</v>
      </c>
      <c r="C295" s="151" t="s">
        <v>119</v>
      </c>
      <c r="D295" s="152">
        <f>WEEKDAY(Uteis[[#This Row],[Coluna1]],2)</f>
        <v>2</v>
      </c>
      <c r="E295" s="152" t="str">
        <f t="shared" si="12"/>
        <v>terça-feira</v>
      </c>
      <c r="F295" s="151" t="str">
        <f t="shared" si="13"/>
        <v>Prop 025/20</v>
      </c>
      <c r="G295" s="151" t="str">
        <f t="shared" si="14"/>
        <v>025/20</v>
      </c>
      <c r="H295" s="155" t="str">
        <f>TEXT(Uteis[[#This Row],[Coluna1]],"MM-AAAA")</f>
        <v>02-2021</v>
      </c>
      <c r="I295" s="156">
        <v>44236</v>
      </c>
    </row>
    <row r="296" spans="1:9" x14ac:dyDescent="0.25">
      <c r="A296" s="151" t="s">
        <v>160</v>
      </c>
      <c r="B296" s="151" t="s">
        <v>34</v>
      </c>
      <c r="C296" s="151" t="s">
        <v>119</v>
      </c>
      <c r="D296" s="152">
        <f>WEEKDAY(Uteis[[#This Row],[Coluna1]],2)</f>
        <v>2</v>
      </c>
      <c r="E296" s="152" t="str">
        <f t="shared" si="12"/>
        <v>terça-feira</v>
      </c>
      <c r="F296" s="151" t="str">
        <f t="shared" si="13"/>
        <v>Prop 025/20</v>
      </c>
      <c r="G296" s="151" t="str">
        <f t="shared" si="14"/>
        <v>025/20</v>
      </c>
      <c r="H296" s="155" t="str">
        <f>TEXT(Uteis[[#This Row],[Coluna1]],"MM-AAAA")</f>
        <v>02-2021</v>
      </c>
      <c r="I296" s="156">
        <v>44236</v>
      </c>
    </row>
    <row r="297" spans="1:9" x14ac:dyDescent="0.25">
      <c r="A297" s="151" t="s">
        <v>160</v>
      </c>
      <c r="B297" s="151" t="s">
        <v>100</v>
      </c>
      <c r="C297" s="151" t="s">
        <v>119</v>
      </c>
      <c r="D297" s="152">
        <f>WEEKDAY(Uteis[[#This Row],[Coluna1]],2)</f>
        <v>2</v>
      </c>
      <c r="E297" s="152" t="str">
        <f t="shared" si="12"/>
        <v>terça-feira</v>
      </c>
      <c r="F297" s="151" t="str">
        <f t="shared" si="13"/>
        <v>Prop 025/20</v>
      </c>
      <c r="G297" s="151" t="str">
        <f t="shared" si="14"/>
        <v>025/20</v>
      </c>
      <c r="H297" s="155" t="str">
        <f>TEXT(Uteis[[#This Row],[Coluna1]],"MM-AAAA")</f>
        <v>02-2021</v>
      </c>
      <c r="I297" s="156">
        <v>44236</v>
      </c>
    </row>
    <row r="298" spans="1:9" x14ac:dyDescent="0.25">
      <c r="A298" s="151" t="s">
        <v>160</v>
      </c>
      <c r="B298" s="151" t="s">
        <v>105</v>
      </c>
      <c r="C298" s="151" t="s">
        <v>119</v>
      </c>
      <c r="D298" s="152">
        <f>WEEKDAY(Uteis[[#This Row],[Coluna1]],2)</f>
        <v>2</v>
      </c>
      <c r="E298" s="152" t="str">
        <f t="shared" si="12"/>
        <v>terça-feira</v>
      </c>
      <c r="F298" s="151" t="str">
        <f t="shared" si="13"/>
        <v>Prop 025/20</v>
      </c>
      <c r="G298" s="151" t="str">
        <f t="shared" si="14"/>
        <v>025/20</v>
      </c>
      <c r="H298" s="155" t="str">
        <f>TEXT(Uteis[[#This Row],[Coluna1]],"MM-AAAA")</f>
        <v>02-2021</v>
      </c>
      <c r="I298" s="156">
        <v>44236</v>
      </c>
    </row>
    <row r="299" spans="1:9" x14ac:dyDescent="0.25">
      <c r="A299" s="151" t="s">
        <v>159</v>
      </c>
      <c r="B299" s="151" t="s">
        <v>36</v>
      </c>
      <c r="C299" s="151" t="s">
        <v>136</v>
      </c>
      <c r="D299" s="152">
        <f>WEEKDAY(Uteis[[#This Row],[Coluna1]],2)</f>
        <v>2</v>
      </c>
      <c r="E299" s="152" t="str">
        <f t="shared" si="12"/>
        <v>terça-feira</v>
      </c>
      <c r="F299" s="151" t="str">
        <f t="shared" si="13"/>
        <v>Prop 033/21</v>
      </c>
      <c r="G299" s="151" t="str">
        <f t="shared" si="14"/>
        <v>033/21</v>
      </c>
      <c r="H299" s="155" t="str">
        <f>TEXT(Uteis[[#This Row],[Coluna1]],"MM-AAAA")</f>
        <v>02-2021</v>
      </c>
      <c r="I299" s="156">
        <v>44229</v>
      </c>
    </row>
    <row r="300" spans="1:9" x14ac:dyDescent="0.25">
      <c r="A300" s="151" t="s">
        <v>159</v>
      </c>
      <c r="B300" s="151" t="s">
        <v>82</v>
      </c>
      <c r="C300" s="151" t="s">
        <v>136</v>
      </c>
      <c r="D300" s="152">
        <f>WEEKDAY(Uteis[[#This Row],[Coluna1]],2)</f>
        <v>2</v>
      </c>
      <c r="E300" s="152" t="str">
        <f t="shared" si="12"/>
        <v>terça-feira</v>
      </c>
      <c r="F300" s="151" t="str">
        <f t="shared" si="13"/>
        <v>Prop 033/21</v>
      </c>
      <c r="G300" s="151" t="str">
        <f t="shared" si="14"/>
        <v>033/21</v>
      </c>
      <c r="H300" s="155" t="str">
        <f>TEXT(Uteis[[#This Row],[Coluna1]],"MM-AAAA")</f>
        <v>02-2021</v>
      </c>
      <c r="I300" s="156">
        <v>44229</v>
      </c>
    </row>
    <row r="301" spans="1:9" x14ac:dyDescent="0.25">
      <c r="A301" s="151" t="s">
        <v>160</v>
      </c>
      <c r="B301" s="151" t="s">
        <v>36</v>
      </c>
      <c r="C301" s="151" t="s">
        <v>136</v>
      </c>
      <c r="D301" s="152">
        <f>WEEKDAY(Uteis[[#This Row],[Coluna1]],2)</f>
        <v>2</v>
      </c>
      <c r="E301" s="152" t="str">
        <f t="shared" si="12"/>
        <v>terça-feira</v>
      </c>
      <c r="F301" s="151" t="str">
        <f t="shared" si="13"/>
        <v>Prop 033/21</v>
      </c>
      <c r="G301" s="151" t="str">
        <f t="shared" si="14"/>
        <v>033/21</v>
      </c>
      <c r="H301" s="155" t="str">
        <f>TEXT(Uteis[[#This Row],[Coluna1]],"MM-AAAA")</f>
        <v>02-2021</v>
      </c>
      <c r="I301" s="156">
        <v>44236</v>
      </c>
    </row>
    <row r="302" spans="1:9" x14ac:dyDescent="0.25">
      <c r="A302" s="151" t="s">
        <v>160</v>
      </c>
      <c r="B302" s="151" t="s">
        <v>83</v>
      </c>
      <c r="C302" s="151" t="s">
        <v>136</v>
      </c>
      <c r="D302" s="152">
        <f>WEEKDAY(Uteis[[#This Row],[Coluna1]],2)</f>
        <v>2</v>
      </c>
      <c r="E302" s="152" t="str">
        <f t="shared" si="12"/>
        <v>terça-feira</v>
      </c>
      <c r="F302" s="151" t="str">
        <f t="shared" si="13"/>
        <v>Prop 033/21</v>
      </c>
      <c r="G302" s="151" t="str">
        <f t="shared" si="14"/>
        <v>033/21</v>
      </c>
      <c r="H302" s="155" t="str">
        <f>TEXT(Uteis[[#This Row],[Coluna1]],"MM-AAAA")</f>
        <v>02-2021</v>
      </c>
      <c r="I302" s="156">
        <v>44236</v>
      </c>
    </row>
    <row r="303" spans="1:9" x14ac:dyDescent="0.25">
      <c r="A303" s="151" t="s">
        <v>161</v>
      </c>
      <c r="B303" s="151" t="s">
        <v>34</v>
      </c>
      <c r="C303" s="151" t="s">
        <v>124</v>
      </c>
      <c r="D303" s="152">
        <f>WEEKDAY(Uteis[[#This Row],[Coluna1]],2)</f>
        <v>2</v>
      </c>
      <c r="E303" s="152" t="str">
        <f t="shared" si="12"/>
        <v>terça-feira</v>
      </c>
      <c r="F303" s="151" t="str">
        <f t="shared" si="13"/>
        <v>Prop 045/21</v>
      </c>
      <c r="G303" s="151" t="str">
        <f t="shared" si="14"/>
        <v>045/21</v>
      </c>
      <c r="H303" s="155" t="str">
        <f>TEXT(Uteis[[#This Row],[Coluna1]],"MM-AAAA")</f>
        <v>02-2021</v>
      </c>
      <c r="I303" s="156">
        <v>44250</v>
      </c>
    </row>
    <row r="304" spans="1:9" x14ac:dyDescent="0.25">
      <c r="A304" s="151" t="s">
        <v>161</v>
      </c>
      <c r="B304" s="151" t="s">
        <v>83</v>
      </c>
      <c r="C304" s="151" t="s">
        <v>124</v>
      </c>
      <c r="D304" s="152">
        <f>WEEKDAY(Uteis[[#This Row],[Coluna1]],2)</f>
        <v>2</v>
      </c>
      <c r="E304" s="152" t="str">
        <f t="shared" si="12"/>
        <v>terça-feira</v>
      </c>
      <c r="F304" s="151" t="str">
        <f t="shared" si="13"/>
        <v>Prop 045/21</v>
      </c>
      <c r="G304" s="151" t="str">
        <f t="shared" si="14"/>
        <v>045/21</v>
      </c>
      <c r="H304" s="155" t="str">
        <f>TEXT(Uteis[[#This Row],[Coluna1]],"MM-AAAA")</f>
        <v>02-2021</v>
      </c>
      <c r="I304" s="156">
        <v>44250</v>
      </c>
    </row>
    <row r="305" spans="1:9" x14ac:dyDescent="0.25">
      <c r="A305" s="151" t="s">
        <v>161</v>
      </c>
      <c r="B305" s="151" t="s">
        <v>102</v>
      </c>
      <c r="C305" s="151" t="s">
        <v>126</v>
      </c>
      <c r="D305" s="152">
        <f>WEEKDAY(Uteis[[#This Row],[Coluna1]],2)</f>
        <v>2</v>
      </c>
      <c r="E305" s="152" t="str">
        <f t="shared" si="12"/>
        <v>terça-feira</v>
      </c>
      <c r="F305" s="151" t="str">
        <f t="shared" si="13"/>
        <v>Prop 051/21</v>
      </c>
      <c r="G305" s="151" t="str">
        <f t="shared" si="14"/>
        <v>051/21</v>
      </c>
      <c r="H305" s="155" t="str">
        <f>TEXT(Uteis[[#This Row],[Coluna1]],"MM-AAAA")</f>
        <v>02-2021</v>
      </c>
      <c r="I305" s="156">
        <v>44250</v>
      </c>
    </row>
    <row r="306" spans="1:9" x14ac:dyDescent="0.25">
      <c r="A306" s="151" t="s">
        <v>161</v>
      </c>
      <c r="B306" s="151" t="s">
        <v>96</v>
      </c>
      <c r="C306" s="151" t="s">
        <v>126</v>
      </c>
      <c r="D306" s="152">
        <f>WEEKDAY(Uteis[[#This Row],[Coluna1]],2)</f>
        <v>2</v>
      </c>
      <c r="E306" s="152" t="str">
        <f t="shared" si="12"/>
        <v>terça-feira</v>
      </c>
      <c r="F306" s="151" t="str">
        <f t="shared" si="13"/>
        <v>Prop 051/21</v>
      </c>
      <c r="G306" s="151" t="str">
        <f t="shared" si="14"/>
        <v>051/21</v>
      </c>
      <c r="H306" s="155" t="str">
        <f>TEXT(Uteis[[#This Row],[Coluna1]],"MM-AAAA")</f>
        <v>02-2021</v>
      </c>
      <c r="I306" s="156">
        <v>44250</v>
      </c>
    </row>
    <row r="307" spans="1:9" x14ac:dyDescent="0.25">
      <c r="A307" s="151" t="s">
        <v>161</v>
      </c>
      <c r="B307" s="151" t="s">
        <v>105</v>
      </c>
      <c r="C307" s="151" t="s">
        <v>126</v>
      </c>
      <c r="D307" s="152">
        <f>WEEKDAY(Uteis[[#This Row],[Coluna1]],2)</f>
        <v>2</v>
      </c>
      <c r="E307" s="152" t="str">
        <f t="shared" si="12"/>
        <v>terça-feira</v>
      </c>
      <c r="F307" s="151" t="str">
        <f t="shared" si="13"/>
        <v>Prop 051/21</v>
      </c>
      <c r="G307" s="151" t="str">
        <f t="shared" si="14"/>
        <v>051/21</v>
      </c>
      <c r="H307" s="155" t="str">
        <f>TEXT(Uteis[[#This Row],[Coluna1]],"MM-AAAA")</f>
        <v>02-2021</v>
      </c>
      <c r="I307" s="156">
        <v>44250</v>
      </c>
    </row>
    <row r="308" spans="1:9" x14ac:dyDescent="0.25">
      <c r="A308" s="151" t="s">
        <v>161</v>
      </c>
      <c r="B308" s="151" t="s">
        <v>106</v>
      </c>
      <c r="C308" s="151" t="s">
        <v>126</v>
      </c>
      <c r="D308" s="152">
        <f>WEEKDAY(Uteis[[#This Row],[Coluna1]],2)</f>
        <v>2</v>
      </c>
      <c r="E308" s="152" t="str">
        <f t="shared" si="12"/>
        <v>terça-feira</v>
      </c>
      <c r="F308" s="151" t="str">
        <f t="shared" si="13"/>
        <v>Prop 051/21</v>
      </c>
      <c r="G308" s="151" t="str">
        <f t="shared" si="14"/>
        <v>051/21</v>
      </c>
      <c r="H308" s="155" t="str">
        <f>TEXT(Uteis[[#This Row],[Coluna1]],"MM-AAAA")</f>
        <v>02-2021</v>
      </c>
      <c r="I308" s="156">
        <v>44250</v>
      </c>
    </row>
    <row r="309" spans="1:9" x14ac:dyDescent="0.25">
      <c r="A309" s="151" t="s">
        <v>160</v>
      </c>
      <c r="B309" s="151" t="s">
        <v>82</v>
      </c>
      <c r="C309" s="151" t="s">
        <v>128</v>
      </c>
      <c r="D309" s="152">
        <f>WEEKDAY(Uteis[[#This Row],[Coluna1]],2)</f>
        <v>2</v>
      </c>
      <c r="E309" s="152" t="str">
        <f t="shared" si="12"/>
        <v>terça-feira</v>
      </c>
      <c r="F309" s="151" t="str">
        <f t="shared" si="13"/>
        <v>Prop 112/20</v>
      </c>
      <c r="G309" s="151" t="str">
        <f t="shared" si="14"/>
        <v>112/20</v>
      </c>
      <c r="H309" s="155" t="str">
        <f>TEXT(Uteis[[#This Row],[Coluna1]],"MM-AAAA")</f>
        <v>02-2021</v>
      </c>
      <c r="I309" s="156">
        <v>44236</v>
      </c>
    </row>
    <row r="310" spans="1:9" x14ac:dyDescent="0.25">
      <c r="A310" s="151" t="s">
        <v>160</v>
      </c>
      <c r="B310" s="151" t="s">
        <v>81</v>
      </c>
      <c r="C310" s="151" t="s">
        <v>128</v>
      </c>
      <c r="D310" s="152">
        <f>WEEKDAY(Uteis[[#This Row],[Coluna1]],2)</f>
        <v>2</v>
      </c>
      <c r="E310" s="152" t="str">
        <f t="shared" si="12"/>
        <v>terça-feira</v>
      </c>
      <c r="F310" s="151" t="str">
        <f t="shared" si="13"/>
        <v>Prop 112/20</v>
      </c>
      <c r="G310" s="151" t="str">
        <f t="shared" si="14"/>
        <v>112/20</v>
      </c>
      <c r="H310" s="155" t="str">
        <f>TEXT(Uteis[[#This Row],[Coluna1]],"MM-AAAA")</f>
        <v>02-2021</v>
      </c>
      <c r="I310" s="156">
        <v>44236</v>
      </c>
    </row>
    <row r="311" spans="1:9" x14ac:dyDescent="0.25">
      <c r="A311" s="151" t="s">
        <v>161</v>
      </c>
      <c r="B311" s="151" t="s">
        <v>82</v>
      </c>
      <c r="C311" s="151" t="s">
        <v>128</v>
      </c>
      <c r="D311" s="152">
        <f>WEEKDAY(Uteis[[#This Row],[Coluna1]],2)</f>
        <v>2</v>
      </c>
      <c r="E311" s="152" t="str">
        <f t="shared" si="12"/>
        <v>terça-feira</v>
      </c>
      <c r="F311" s="151" t="str">
        <f t="shared" si="13"/>
        <v>Prop 112/20</v>
      </c>
      <c r="G311" s="151" t="str">
        <f t="shared" si="14"/>
        <v>112/20</v>
      </c>
      <c r="H311" s="155" t="str">
        <f>TEXT(Uteis[[#This Row],[Coluna1]],"MM-AAAA")</f>
        <v>02-2021</v>
      </c>
      <c r="I311" s="156">
        <v>44250</v>
      </c>
    </row>
    <row r="312" spans="1:9" x14ac:dyDescent="0.25">
      <c r="A312" s="151" t="s">
        <v>161</v>
      </c>
      <c r="B312" s="151" t="s">
        <v>81</v>
      </c>
      <c r="C312" s="151" t="s">
        <v>128</v>
      </c>
      <c r="D312" s="152">
        <f>WEEKDAY(Uteis[[#This Row],[Coluna1]],2)</f>
        <v>2</v>
      </c>
      <c r="E312" s="152" t="str">
        <f t="shared" si="12"/>
        <v>terça-feira</v>
      </c>
      <c r="F312" s="151" t="str">
        <f t="shared" si="13"/>
        <v>Prop 112/20</v>
      </c>
      <c r="G312" s="151" t="str">
        <f t="shared" si="14"/>
        <v>112/20</v>
      </c>
      <c r="H312" s="155" t="str">
        <f>TEXT(Uteis[[#This Row],[Coluna1]],"MM-AAAA")</f>
        <v>02-2021</v>
      </c>
      <c r="I312" s="156">
        <v>44250</v>
      </c>
    </row>
    <row r="313" spans="1:9" x14ac:dyDescent="0.25">
      <c r="A313" s="151" t="s">
        <v>161</v>
      </c>
      <c r="B313" s="151" t="s">
        <v>101</v>
      </c>
      <c r="C313" s="151" t="s">
        <v>129</v>
      </c>
      <c r="D313" s="152">
        <f>WEEKDAY(Uteis[[#This Row],[Coluna1]],2)</f>
        <v>2</v>
      </c>
      <c r="E313" s="152" t="str">
        <f t="shared" si="12"/>
        <v>terça-feira</v>
      </c>
      <c r="F313" s="151" t="str">
        <f t="shared" si="13"/>
        <v>Prop 183/20</v>
      </c>
      <c r="G313" s="151" t="str">
        <f t="shared" si="14"/>
        <v>183/20</v>
      </c>
      <c r="H313" s="155" t="str">
        <f>TEXT(Uteis[[#This Row],[Coluna1]],"MM-AAAA")</f>
        <v>02-2021</v>
      </c>
      <c r="I313" s="156">
        <v>44250</v>
      </c>
    </row>
    <row r="314" spans="1:9" x14ac:dyDescent="0.25">
      <c r="A314" s="151" t="s">
        <v>161</v>
      </c>
      <c r="B314" s="151" t="s">
        <v>103</v>
      </c>
      <c r="C314" s="151" t="s">
        <v>129</v>
      </c>
      <c r="D314" s="152">
        <f>WEEKDAY(Uteis[[#This Row],[Coluna1]],2)</f>
        <v>2</v>
      </c>
      <c r="E314" s="152" t="str">
        <f t="shared" si="12"/>
        <v>terça-feira</v>
      </c>
      <c r="F314" s="151" t="str">
        <f t="shared" si="13"/>
        <v>Prop 183/20</v>
      </c>
      <c r="G314" s="151" t="str">
        <f t="shared" si="14"/>
        <v>183/20</v>
      </c>
      <c r="H314" s="155" t="str">
        <f>TEXT(Uteis[[#This Row],[Coluna1]],"MM-AAAA")</f>
        <v>02-2021</v>
      </c>
      <c r="I314" s="156">
        <v>44250</v>
      </c>
    </row>
    <row r="315" spans="1:9" x14ac:dyDescent="0.25">
      <c r="A315" s="151" t="s">
        <v>161</v>
      </c>
      <c r="B315" s="151" t="s">
        <v>50</v>
      </c>
      <c r="C315" s="151" t="s">
        <v>129</v>
      </c>
      <c r="D315" s="152">
        <f>WEEKDAY(Uteis[[#This Row],[Coluna1]],2)</f>
        <v>2</v>
      </c>
      <c r="E315" s="152" t="str">
        <f t="shared" si="12"/>
        <v>terça-feira</v>
      </c>
      <c r="F315" s="151" t="str">
        <f t="shared" si="13"/>
        <v>Prop 183/20</v>
      </c>
      <c r="G315" s="151" t="str">
        <f t="shared" si="14"/>
        <v>183/20</v>
      </c>
      <c r="H315" s="155" t="str">
        <f>TEXT(Uteis[[#This Row],[Coluna1]],"MM-AAAA")</f>
        <v>02-2021</v>
      </c>
      <c r="I315" s="156">
        <v>44250</v>
      </c>
    </row>
    <row r="316" spans="1:9" x14ac:dyDescent="0.25">
      <c r="A316" s="151" t="s">
        <v>161</v>
      </c>
      <c r="B316" s="151" t="s">
        <v>80</v>
      </c>
      <c r="C316" s="151" t="s">
        <v>129</v>
      </c>
      <c r="D316" s="152">
        <f>WEEKDAY(Uteis[[#This Row],[Coluna1]],2)</f>
        <v>2</v>
      </c>
      <c r="E316" s="152" t="str">
        <f t="shared" si="12"/>
        <v>terça-feira</v>
      </c>
      <c r="F316" s="151" t="str">
        <f t="shared" si="13"/>
        <v>Prop 183/20</v>
      </c>
      <c r="G316" s="151" t="str">
        <f t="shared" si="14"/>
        <v>183/20</v>
      </c>
      <c r="H316" s="155" t="str">
        <f>TEXT(Uteis[[#This Row],[Coluna1]],"MM-AAAA")</f>
        <v>02-2021</v>
      </c>
      <c r="I316" s="156">
        <v>44250</v>
      </c>
    </row>
    <row r="317" spans="1:9" x14ac:dyDescent="0.25">
      <c r="A317" s="151" t="s">
        <v>159</v>
      </c>
      <c r="B317" s="151" t="s">
        <v>101</v>
      </c>
      <c r="C317" s="151" t="s">
        <v>130</v>
      </c>
      <c r="D317" s="152">
        <f>WEEKDAY(Uteis[[#This Row],[Coluna1]],2)</f>
        <v>2</v>
      </c>
      <c r="E317" s="152" t="str">
        <f t="shared" si="12"/>
        <v>terça-feira</v>
      </c>
      <c r="F317" s="151" t="str">
        <f t="shared" si="13"/>
        <v>Prop 197/18</v>
      </c>
      <c r="G317" s="151" t="str">
        <f t="shared" si="14"/>
        <v>197/18</v>
      </c>
      <c r="H317" s="155" t="str">
        <f>TEXT(Uteis[[#This Row],[Coluna1]],"MM-AAAA")</f>
        <v>02-2021</v>
      </c>
      <c r="I317" s="156">
        <v>44229</v>
      </c>
    </row>
    <row r="318" spans="1:9" x14ac:dyDescent="0.25">
      <c r="A318" s="151" t="s">
        <v>159</v>
      </c>
      <c r="B318" s="151" t="s">
        <v>104</v>
      </c>
      <c r="C318" s="151" t="s">
        <v>130</v>
      </c>
      <c r="D318" s="152">
        <f>WEEKDAY(Uteis[[#This Row],[Coluna1]],2)</f>
        <v>2</v>
      </c>
      <c r="E318" s="152" t="str">
        <f t="shared" si="12"/>
        <v>terça-feira</v>
      </c>
      <c r="F318" s="151" t="str">
        <f t="shared" si="13"/>
        <v>Prop 197/18</v>
      </c>
      <c r="G318" s="151" t="str">
        <f t="shared" si="14"/>
        <v>197/18</v>
      </c>
      <c r="H318" s="155" t="str">
        <f>TEXT(Uteis[[#This Row],[Coluna1]],"MM-AAAA")</f>
        <v>02-2021</v>
      </c>
      <c r="I318" s="156">
        <v>44229</v>
      </c>
    </row>
    <row r="319" spans="1:9" x14ac:dyDescent="0.25">
      <c r="A319" s="151" t="s">
        <v>159</v>
      </c>
      <c r="B319" s="151" t="s">
        <v>50</v>
      </c>
      <c r="C319" s="151" t="s">
        <v>130</v>
      </c>
      <c r="D319" s="152">
        <f>WEEKDAY(Uteis[[#This Row],[Coluna1]],2)</f>
        <v>2</v>
      </c>
      <c r="E319" s="152" t="str">
        <f t="shared" si="12"/>
        <v>terça-feira</v>
      </c>
      <c r="F319" s="151" t="str">
        <f t="shared" si="13"/>
        <v>Prop 197/18</v>
      </c>
      <c r="G319" s="151" t="str">
        <f t="shared" si="14"/>
        <v>197/18</v>
      </c>
      <c r="H319" s="155" t="str">
        <f>TEXT(Uteis[[#This Row],[Coluna1]],"MM-AAAA")</f>
        <v>02-2021</v>
      </c>
      <c r="I319" s="156">
        <v>44229</v>
      </c>
    </row>
    <row r="320" spans="1:9" x14ac:dyDescent="0.25">
      <c r="A320" s="151" t="s">
        <v>159</v>
      </c>
      <c r="B320" s="151" t="s">
        <v>51</v>
      </c>
      <c r="C320" s="151" t="s">
        <v>130</v>
      </c>
      <c r="D320" s="152">
        <f>WEEKDAY(Uteis[[#This Row],[Coluna1]],2)</f>
        <v>2</v>
      </c>
      <c r="E320" s="152" t="str">
        <f t="shared" si="12"/>
        <v>terça-feira</v>
      </c>
      <c r="F320" s="151" t="str">
        <f t="shared" si="13"/>
        <v>Prop 197/18</v>
      </c>
      <c r="G320" s="151" t="str">
        <f t="shared" si="14"/>
        <v>197/18</v>
      </c>
      <c r="H320" s="155" t="str">
        <f>TEXT(Uteis[[#This Row],[Coluna1]],"MM-AAAA")</f>
        <v>02-2021</v>
      </c>
      <c r="I320" s="156">
        <v>44229</v>
      </c>
    </row>
    <row r="321" spans="1:9" x14ac:dyDescent="0.25">
      <c r="A321" s="151" t="s">
        <v>159</v>
      </c>
      <c r="B321" s="151" t="s">
        <v>80</v>
      </c>
      <c r="C321" s="151" t="s">
        <v>130</v>
      </c>
      <c r="D321" s="152">
        <f>WEEKDAY(Uteis[[#This Row],[Coluna1]],2)</f>
        <v>2</v>
      </c>
      <c r="E321" s="152" t="str">
        <f t="shared" si="12"/>
        <v>terça-feira</v>
      </c>
      <c r="F321" s="151" t="str">
        <f t="shared" si="13"/>
        <v>Prop 197/18</v>
      </c>
      <c r="G321" s="151" t="str">
        <f t="shared" si="14"/>
        <v>197/18</v>
      </c>
      <c r="H321" s="155" t="str">
        <f>TEXT(Uteis[[#This Row],[Coluna1]],"MM-AAAA")</f>
        <v>02-2021</v>
      </c>
      <c r="I321" s="156">
        <v>44229</v>
      </c>
    </row>
    <row r="322" spans="1:9" x14ac:dyDescent="0.25">
      <c r="A322" s="151" t="s">
        <v>159</v>
      </c>
      <c r="B322" s="151" t="s">
        <v>106</v>
      </c>
      <c r="C322" s="151" t="s">
        <v>130</v>
      </c>
      <c r="D322" s="152">
        <f>WEEKDAY(Uteis[[#This Row],[Coluna1]],2)</f>
        <v>2</v>
      </c>
      <c r="E322" s="152" t="str">
        <f t="shared" si="12"/>
        <v>terça-feira</v>
      </c>
      <c r="F322" s="151" t="str">
        <f t="shared" si="13"/>
        <v>Prop 197/18</v>
      </c>
      <c r="G322" s="151" t="str">
        <f t="shared" si="14"/>
        <v>197/18</v>
      </c>
      <c r="H322" s="155" t="str">
        <f>TEXT(Uteis[[#This Row],[Coluna1]],"MM-AAAA")</f>
        <v>02-2021</v>
      </c>
      <c r="I322" s="156">
        <v>44229</v>
      </c>
    </row>
    <row r="323" spans="1:9" x14ac:dyDescent="0.25">
      <c r="A323" s="151" t="s">
        <v>160</v>
      </c>
      <c r="B323" s="151" t="s">
        <v>51</v>
      </c>
      <c r="C323" s="151" t="s">
        <v>130</v>
      </c>
      <c r="D323" s="152">
        <f>WEEKDAY(Uteis[[#This Row],[Coluna1]],2)</f>
        <v>2</v>
      </c>
      <c r="E323" s="152" t="str">
        <f t="shared" si="12"/>
        <v>terça-feira</v>
      </c>
      <c r="F323" s="151" t="str">
        <f t="shared" si="13"/>
        <v>Prop 197/18</v>
      </c>
      <c r="G323" s="151" t="str">
        <f t="shared" si="14"/>
        <v>197/18</v>
      </c>
      <c r="H323" s="155" t="str">
        <f>TEXT(Uteis[[#This Row],[Coluna1]],"MM-AAAA")</f>
        <v>02-2021</v>
      </c>
      <c r="I323" s="156">
        <v>44236</v>
      </c>
    </row>
    <row r="324" spans="1:9" x14ac:dyDescent="0.25">
      <c r="A324" s="151" t="s">
        <v>160</v>
      </c>
      <c r="B324" s="151" t="s">
        <v>80</v>
      </c>
      <c r="C324" s="151" t="s">
        <v>130</v>
      </c>
      <c r="D324" s="152">
        <f>WEEKDAY(Uteis[[#This Row],[Coluna1]],2)</f>
        <v>2</v>
      </c>
      <c r="E324" s="152" t="str">
        <f t="shared" ref="E324:E336" si="15">IF(D324=" "," ",(IF(D324=7,"domingo",IF(D324=6,"sábado",IF(D324=5,"sexta-feira",IF(D324=4,"quinta-feira",IF(D324=3,"quarta-feira",IF(D324=2,"terça-feira","segunda-feira"))))))))</f>
        <v>terça-feira</v>
      </c>
      <c r="F324" s="151" t="str">
        <f t="shared" ref="F324:F336" si="16">LEFT(C324,11)</f>
        <v>Prop 197/18</v>
      </c>
      <c r="G324" s="151" t="str">
        <f t="shared" ref="G324:G336" si="17">RIGHT(F324,6)</f>
        <v>197/18</v>
      </c>
      <c r="H324" s="155" t="str">
        <f>TEXT(Uteis[[#This Row],[Coluna1]],"MM-AAAA")</f>
        <v>02-2021</v>
      </c>
      <c r="I324" s="156">
        <v>44236</v>
      </c>
    </row>
    <row r="325" spans="1:9" x14ac:dyDescent="0.25">
      <c r="A325" s="151" t="s">
        <v>160</v>
      </c>
      <c r="B325" s="151" t="s">
        <v>106</v>
      </c>
      <c r="C325" s="151" t="s">
        <v>130</v>
      </c>
      <c r="D325" s="152">
        <f>WEEKDAY(Uteis[[#This Row],[Coluna1]],2)</f>
        <v>2</v>
      </c>
      <c r="E325" s="152" t="str">
        <f t="shared" si="15"/>
        <v>terça-feira</v>
      </c>
      <c r="F325" s="151" t="str">
        <f t="shared" si="16"/>
        <v>Prop 197/18</v>
      </c>
      <c r="G325" s="151" t="str">
        <f t="shared" si="17"/>
        <v>197/18</v>
      </c>
      <c r="H325" s="155" t="str">
        <f>TEXT(Uteis[[#This Row],[Coluna1]],"MM-AAAA")</f>
        <v>02-2021</v>
      </c>
      <c r="I325" s="156">
        <v>44236</v>
      </c>
    </row>
    <row r="326" spans="1:9" x14ac:dyDescent="0.25">
      <c r="A326" s="151" t="s">
        <v>160</v>
      </c>
      <c r="B326" s="151" t="s">
        <v>101</v>
      </c>
      <c r="C326" s="151" t="s">
        <v>131</v>
      </c>
      <c r="D326" s="152">
        <f>WEEKDAY(Uteis[[#This Row],[Coluna1]],2)</f>
        <v>2</v>
      </c>
      <c r="E326" s="152" t="str">
        <f t="shared" si="15"/>
        <v>terça-feira</v>
      </c>
      <c r="F326" s="151" t="str">
        <f t="shared" si="16"/>
        <v>Prop 267/20</v>
      </c>
      <c r="G326" s="151" t="str">
        <f t="shared" si="17"/>
        <v>267/20</v>
      </c>
      <c r="H326" s="155" t="str">
        <f>TEXT(Uteis[[#This Row],[Coluna1]],"MM-AAAA")</f>
        <v>02-2021</v>
      </c>
      <c r="I326" s="156">
        <v>44236</v>
      </c>
    </row>
    <row r="327" spans="1:9" x14ac:dyDescent="0.25">
      <c r="A327" s="151" t="s">
        <v>160</v>
      </c>
      <c r="B327" s="151" t="s">
        <v>103</v>
      </c>
      <c r="C327" s="151" t="s">
        <v>131</v>
      </c>
      <c r="D327" s="152">
        <f>WEEKDAY(Uteis[[#This Row],[Coluna1]],2)</f>
        <v>2</v>
      </c>
      <c r="E327" s="152" t="str">
        <f t="shared" si="15"/>
        <v>terça-feira</v>
      </c>
      <c r="F327" s="151" t="str">
        <f t="shared" si="16"/>
        <v>Prop 267/20</v>
      </c>
      <c r="G327" s="151" t="str">
        <f t="shared" si="17"/>
        <v>267/20</v>
      </c>
      <c r="H327" s="155" t="str">
        <f>TEXT(Uteis[[#This Row],[Coluna1]],"MM-AAAA")</f>
        <v>02-2021</v>
      </c>
      <c r="I327" s="156">
        <v>44236</v>
      </c>
    </row>
    <row r="328" spans="1:9" x14ac:dyDescent="0.25">
      <c r="A328" s="151" t="s">
        <v>160</v>
      </c>
      <c r="B328" s="151" t="s">
        <v>96</v>
      </c>
      <c r="C328" s="151" t="s">
        <v>131</v>
      </c>
      <c r="D328" s="152">
        <f>WEEKDAY(Uteis[[#This Row],[Coluna1]],2)</f>
        <v>2</v>
      </c>
      <c r="E328" s="152" t="str">
        <f t="shared" si="15"/>
        <v>terça-feira</v>
      </c>
      <c r="F328" s="151" t="str">
        <f t="shared" si="16"/>
        <v>Prop 267/20</v>
      </c>
      <c r="G328" s="151" t="str">
        <f t="shared" si="17"/>
        <v>267/20</v>
      </c>
      <c r="H328" s="155" t="str">
        <f>TEXT(Uteis[[#This Row],[Coluna1]],"MM-AAAA")</f>
        <v>02-2021</v>
      </c>
      <c r="I328" s="156">
        <v>44236</v>
      </c>
    </row>
    <row r="329" spans="1:9" x14ac:dyDescent="0.25">
      <c r="A329" s="151" t="s">
        <v>160</v>
      </c>
      <c r="B329" s="151" t="s">
        <v>50</v>
      </c>
      <c r="C329" s="151" t="s">
        <v>131</v>
      </c>
      <c r="D329" s="152">
        <f>WEEKDAY(Uteis[[#This Row],[Coluna1]],2)</f>
        <v>2</v>
      </c>
      <c r="E329" s="152" t="str">
        <f t="shared" si="15"/>
        <v>terça-feira</v>
      </c>
      <c r="F329" s="151" t="str">
        <f t="shared" si="16"/>
        <v>Prop 267/20</v>
      </c>
      <c r="G329" s="151" t="str">
        <f t="shared" si="17"/>
        <v>267/20</v>
      </c>
      <c r="H329" s="155" t="str">
        <f>TEXT(Uteis[[#This Row],[Coluna1]],"MM-AAAA")</f>
        <v>02-2021</v>
      </c>
      <c r="I329" s="156">
        <v>44236</v>
      </c>
    </row>
    <row r="330" spans="1:9" x14ac:dyDescent="0.25">
      <c r="A330" s="151" t="s">
        <v>160</v>
      </c>
      <c r="B330" s="151" t="s">
        <v>104</v>
      </c>
      <c r="C330" s="151" t="s">
        <v>131</v>
      </c>
      <c r="D330" s="152">
        <f>WEEKDAY(Uteis[[#This Row],[Coluna1]],2)</f>
        <v>2</v>
      </c>
      <c r="E330" s="152" t="str">
        <f t="shared" si="15"/>
        <v>terça-feira</v>
      </c>
      <c r="F330" s="151" t="str">
        <f t="shared" si="16"/>
        <v>Prop 267/20</v>
      </c>
      <c r="G330" s="151" t="str">
        <f t="shared" si="17"/>
        <v>267/20</v>
      </c>
      <c r="H330" s="155" t="str">
        <f>TEXT(Uteis[[#This Row],[Coluna1]],"MM-AAAA")</f>
        <v>02-2021</v>
      </c>
      <c r="I330" s="156">
        <v>44236</v>
      </c>
    </row>
    <row r="331" spans="1:9" x14ac:dyDescent="0.25">
      <c r="A331" s="151" t="s">
        <v>161</v>
      </c>
      <c r="B331" s="151" t="s">
        <v>36</v>
      </c>
      <c r="C331" s="151" t="s">
        <v>132</v>
      </c>
      <c r="D331" s="152">
        <f>WEEKDAY(Uteis[[#This Row],[Coluna1]],2)</f>
        <v>2</v>
      </c>
      <c r="E331" s="152" t="str">
        <f t="shared" si="15"/>
        <v>terça-feira</v>
      </c>
      <c r="F331" s="151" t="str">
        <f t="shared" si="16"/>
        <v>Prop 397/20</v>
      </c>
      <c r="G331" s="151" t="str">
        <f t="shared" si="17"/>
        <v>397/20</v>
      </c>
      <c r="H331" s="155" t="str">
        <f>TEXT(Uteis[[#This Row],[Coluna1]],"MM-AAAA")</f>
        <v>02-2021</v>
      </c>
      <c r="I331" s="156">
        <v>44250</v>
      </c>
    </row>
    <row r="332" spans="1:9" x14ac:dyDescent="0.25">
      <c r="A332" s="151" t="s">
        <v>161</v>
      </c>
      <c r="B332" s="151" t="s">
        <v>104</v>
      </c>
      <c r="C332" s="151" t="s">
        <v>132</v>
      </c>
      <c r="D332" s="152">
        <f>WEEKDAY(Uteis[[#This Row],[Coluna1]],2)</f>
        <v>2</v>
      </c>
      <c r="E332" s="152" t="str">
        <f t="shared" si="15"/>
        <v>terça-feira</v>
      </c>
      <c r="F332" s="151" t="str">
        <f t="shared" si="16"/>
        <v>Prop 397/20</v>
      </c>
      <c r="G332" s="151" t="str">
        <f t="shared" si="17"/>
        <v>397/20</v>
      </c>
      <c r="H332" s="155" t="str">
        <f>TEXT(Uteis[[#This Row],[Coluna1]],"MM-AAAA")</f>
        <v>02-2021</v>
      </c>
      <c r="I332" s="156">
        <v>44250</v>
      </c>
    </row>
    <row r="333" spans="1:9" x14ac:dyDescent="0.25">
      <c r="A333" s="151" t="s">
        <v>159</v>
      </c>
      <c r="B333" s="151" t="s">
        <v>103</v>
      </c>
      <c r="C333" s="151" t="s">
        <v>153</v>
      </c>
      <c r="D333" s="152">
        <f>WEEKDAY(Uteis[[#This Row],[Coluna1]],2)</f>
        <v>2</v>
      </c>
      <c r="E333" s="152" t="str">
        <f t="shared" si="15"/>
        <v>terça-feira</v>
      </c>
      <c r="F333" s="151" t="str">
        <f t="shared" si="16"/>
        <v>Prop 430/20</v>
      </c>
      <c r="G333" s="151" t="str">
        <f t="shared" si="17"/>
        <v>430/20</v>
      </c>
      <c r="H333" s="155" t="str">
        <f>TEXT(Uteis[[#This Row],[Coluna1]],"MM-AAAA")</f>
        <v>02-2021</v>
      </c>
      <c r="I333" s="156">
        <v>44229</v>
      </c>
    </row>
    <row r="334" spans="1:9" x14ac:dyDescent="0.25">
      <c r="A334" s="151" t="s">
        <v>159</v>
      </c>
      <c r="B334" s="151" t="s">
        <v>83</v>
      </c>
      <c r="C334" s="151" t="s">
        <v>153</v>
      </c>
      <c r="D334" s="152">
        <f>WEEKDAY(Uteis[[#This Row],[Coluna1]],2)</f>
        <v>2</v>
      </c>
      <c r="E334" s="152" t="str">
        <f t="shared" si="15"/>
        <v>terça-feira</v>
      </c>
      <c r="F334" s="151" t="str">
        <f t="shared" si="16"/>
        <v>Prop 430/20</v>
      </c>
      <c r="G334" s="151" t="str">
        <f t="shared" si="17"/>
        <v>430/20</v>
      </c>
      <c r="H334" s="155" t="str">
        <f>TEXT(Uteis[[#This Row],[Coluna1]],"MM-AAAA")</f>
        <v>02-2021</v>
      </c>
      <c r="I334" s="156">
        <v>44229</v>
      </c>
    </row>
    <row r="335" spans="1:9" x14ac:dyDescent="0.25">
      <c r="A335" s="151" t="s">
        <v>159</v>
      </c>
      <c r="B335" s="151" t="s">
        <v>37</v>
      </c>
      <c r="C335" s="151" t="s">
        <v>149</v>
      </c>
      <c r="D335" s="152">
        <f>WEEKDAY(Uteis[[#This Row],[Coluna1]],2)</f>
        <v>2</v>
      </c>
      <c r="E335" s="152" t="str">
        <f t="shared" si="15"/>
        <v>terça-feira</v>
      </c>
      <c r="F335" s="151" t="str">
        <f t="shared" si="16"/>
        <v>Prop 432/20</v>
      </c>
      <c r="G335" s="151" t="str">
        <f t="shared" si="17"/>
        <v>432/20</v>
      </c>
      <c r="H335" s="155" t="str">
        <f>TEXT(Uteis[[#This Row],[Coluna1]],"MM-AAAA")</f>
        <v>02-2021</v>
      </c>
      <c r="I335" s="156">
        <v>44229</v>
      </c>
    </row>
    <row r="336" spans="1:9" x14ac:dyDescent="0.25">
      <c r="A336" s="151" t="s">
        <v>159</v>
      </c>
      <c r="B336" s="151" t="s">
        <v>81</v>
      </c>
      <c r="C336" s="151" t="s">
        <v>149</v>
      </c>
      <c r="D336" s="152">
        <f>WEEKDAY(Uteis[[#This Row],[Coluna1]],2)</f>
        <v>2</v>
      </c>
      <c r="E336" s="152" t="str">
        <f t="shared" si="15"/>
        <v>terça-feira</v>
      </c>
      <c r="F336" s="151" t="str">
        <f t="shared" si="16"/>
        <v>Prop 432/20</v>
      </c>
      <c r="G336" s="151" t="str">
        <f t="shared" si="17"/>
        <v>432/20</v>
      </c>
      <c r="H336" s="155" t="str">
        <f>TEXT(Uteis[[#This Row],[Coluna1]],"MM-AAAA")</f>
        <v>02-2021</v>
      </c>
      <c r="I336" s="156">
        <v>44229</v>
      </c>
    </row>
    <row r="337" spans="1:9" x14ac:dyDescent="0.25">
      <c r="A337" s="211" t="s">
        <v>293</v>
      </c>
      <c r="B337" s="211" t="s">
        <v>101</v>
      </c>
      <c r="C337" s="211" t="s">
        <v>143</v>
      </c>
      <c r="D337" s="212">
        <f>WEEKDAY(Uteis[[#This Row],[Coluna1]],2)</f>
        <v>1</v>
      </c>
      <c r="E337" s="213" t="str">
        <f t="shared" ref="E337:E400" si="18">IF(D337=" "," ",(IF(D337=7,"domingo",IF(D337=6,"sábado",IF(D337=5,"sexta-feira",IF(D337=4,"quinta-feira",IF(D337=3,"quarta-feira",IF(D337=2,"terça-feira","segunda-feira"))))))))</f>
        <v>segunda-feira</v>
      </c>
      <c r="F337" s="211" t="str">
        <f t="shared" ref="F337:F400" si="19">LEFT(C337,11)</f>
        <v>Prop 021/21</v>
      </c>
      <c r="G337" s="211" t="str">
        <f t="shared" ref="G337:G400" si="20">RIGHT(F337,6)</f>
        <v>021/21</v>
      </c>
      <c r="H337" s="214" t="str">
        <f>TEXT(Uteis[[#This Row],[Coluna1]],"MM-AAAA")</f>
        <v>03-2021</v>
      </c>
      <c r="I337" s="215"/>
    </row>
    <row r="338" spans="1:9" x14ac:dyDescent="0.25">
      <c r="A338" s="211" t="s">
        <v>294</v>
      </c>
      <c r="B338" s="211" t="s">
        <v>101</v>
      </c>
      <c r="C338" s="211" t="s">
        <v>143</v>
      </c>
      <c r="D338" s="212">
        <f>WEEKDAY(Uteis[[#This Row],[Coluna1]],2)</f>
        <v>2</v>
      </c>
      <c r="E338" s="213" t="str">
        <f t="shared" si="18"/>
        <v>terça-feira</v>
      </c>
      <c r="F338" s="211" t="str">
        <f t="shared" si="19"/>
        <v>Prop 021/21</v>
      </c>
      <c r="G338" s="211" t="str">
        <f t="shared" si="20"/>
        <v>021/21</v>
      </c>
      <c r="H338" s="214" t="str">
        <f>TEXT(Uteis[[#This Row],[Coluna1]],"MM-AAAA")</f>
        <v>03-2021</v>
      </c>
      <c r="I338" s="215"/>
    </row>
    <row r="339" spans="1:9" x14ac:dyDescent="0.25">
      <c r="A339" s="211" t="s">
        <v>295</v>
      </c>
      <c r="B339" s="211" t="s">
        <v>101</v>
      </c>
      <c r="C339" s="211" t="s">
        <v>129</v>
      </c>
      <c r="D339" s="212">
        <f>WEEKDAY(Uteis[[#This Row],[Coluna1]],2)</f>
        <v>3</v>
      </c>
      <c r="E339" s="213" t="str">
        <f t="shared" si="18"/>
        <v>quarta-feira</v>
      </c>
      <c r="F339" s="211" t="str">
        <f t="shared" si="19"/>
        <v>Prop 183/20</v>
      </c>
      <c r="G339" s="211" t="str">
        <f t="shared" si="20"/>
        <v>183/20</v>
      </c>
      <c r="H339" s="214" t="str">
        <f>TEXT(Uteis[[#This Row],[Coluna1]],"MM-AAAA")</f>
        <v>03-2021</v>
      </c>
      <c r="I339" s="215"/>
    </row>
    <row r="340" spans="1:9" x14ac:dyDescent="0.25">
      <c r="A340" s="211" t="s">
        <v>296</v>
      </c>
      <c r="B340" s="211" t="s">
        <v>101</v>
      </c>
      <c r="C340" s="211" t="s">
        <v>129</v>
      </c>
      <c r="D340" s="212">
        <f>WEEKDAY(Uteis[[#This Row],[Coluna1]],2)</f>
        <v>4</v>
      </c>
      <c r="E340" s="213" t="str">
        <f t="shared" si="18"/>
        <v>quinta-feira</v>
      </c>
      <c r="F340" s="211" t="str">
        <f t="shared" si="19"/>
        <v>Prop 183/20</v>
      </c>
      <c r="G340" s="211" t="str">
        <f t="shared" si="20"/>
        <v>183/20</v>
      </c>
      <c r="H340" s="214" t="str">
        <f>TEXT(Uteis[[#This Row],[Coluna1]],"MM-AAAA")</f>
        <v>03-2021</v>
      </c>
      <c r="I340" s="215"/>
    </row>
    <row r="341" spans="1:9" x14ac:dyDescent="0.25">
      <c r="A341" s="211" t="s">
        <v>297</v>
      </c>
      <c r="B341" s="211" t="s">
        <v>101</v>
      </c>
      <c r="C341" s="211" t="s">
        <v>129</v>
      </c>
      <c r="D341" s="212">
        <f>WEEKDAY(Uteis[[#This Row],[Coluna1]],2)</f>
        <v>5</v>
      </c>
      <c r="E341" s="213" t="str">
        <f t="shared" si="18"/>
        <v>sexta-feira</v>
      </c>
      <c r="F341" s="211" t="str">
        <f t="shared" si="19"/>
        <v>Prop 183/20</v>
      </c>
      <c r="G341" s="211" t="str">
        <f t="shared" si="20"/>
        <v>183/20</v>
      </c>
      <c r="H341" s="214" t="str">
        <f>TEXT(Uteis[[#This Row],[Coluna1]],"MM-AAAA")</f>
        <v>03-2021</v>
      </c>
      <c r="I341" s="215"/>
    </row>
    <row r="342" spans="1:9" x14ac:dyDescent="0.25">
      <c r="A342" s="211" t="s">
        <v>298</v>
      </c>
      <c r="B342" s="211" t="s">
        <v>101</v>
      </c>
      <c r="C342" s="211" t="s">
        <v>129</v>
      </c>
      <c r="D342" s="212">
        <f>WEEKDAY(Uteis[[#This Row],[Coluna1]],2)</f>
        <v>1</v>
      </c>
      <c r="E342" s="213" t="str">
        <f t="shared" si="18"/>
        <v>segunda-feira</v>
      </c>
      <c r="F342" s="211" t="str">
        <f t="shared" si="19"/>
        <v>Prop 183/20</v>
      </c>
      <c r="G342" s="211" t="str">
        <f t="shared" si="20"/>
        <v>183/20</v>
      </c>
      <c r="H342" s="214" t="str">
        <f>TEXT(Uteis[[#This Row],[Coluna1]],"MM-AAAA")</f>
        <v>03-2021</v>
      </c>
      <c r="I342" s="215"/>
    </row>
    <row r="343" spans="1:9" x14ac:dyDescent="0.25">
      <c r="A343" s="211" t="s">
        <v>299</v>
      </c>
      <c r="B343" s="211" t="s">
        <v>101</v>
      </c>
      <c r="C343" s="211" t="s">
        <v>129</v>
      </c>
      <c r="D343" s="212">
        <f>WEEKDAY(Uteis[[#This Row],[Coluna1]],2)</f>
        <v>2</v>
      </c>
      <c r="E343" s="213" t="str">
        <f t="shared" si="18"/>
        <v>terça-feira</v>
      </c>
      <c r="F343" s="211" t="str">
        <f t="shared" si="19"/>
        <v>Prop 183/20</v>
      </c>
      <c r="G343" s="211" t="str">
        <f t="shared" si="20"/>
        <v>183/20</v>
      </c>
      <c r="H343" s="214" t="str">
        <f>TEXT(Uteis[[#This Row],[Coluna1]],"MM-AAAA")</f>
        <v>03-2021</v>
      </c>
      <c r="I343" s="215"/>
    </row>
    <row r="344" spans="1:9" x14ac:dyDescent="0.25">
      <c r="A344" s="211" t="s">
        <v>300</v>
      </c>
      <c r="B344" s="211" t="s">
        <v>101</v>
      </c>
      <c r="C344" s="211" t="s">
        <v>129</v>
      </c>
      <c r="D344" s="212">
        <f>WEEKDAY(Uteis[[#This Row],[Coluna1]],2)</f>
        <v>3</v>
      </c>
      <c r="E344" s="213" t="str">
        <f t="shared" si="18"/>
        <v>quarta-feira</v>
      </c>
      <c r="F344" s="211" t="str">
        <f t="shared" si="19"/>
        <v>Prop 183/20</v>
      </c>
      <c r="G344" s="211" t="str">
        <f t="shared" si="20"/>
        <v>183/20</v>
      </c>
      <c r="H344" s="214" t="str">
        <f>TEXT(Uteis[[#This Row],[Coluna1]],"MM-AAAA")</f>
        <v>03-2021</v>
      </c>
      <c r="I344" s="215"/>
    </row>
    <row r="345" spans="1:9" x14ac:dyDescent="0.25">
      <c r="A345" s="211" t="s">
        <v>301</v>
      </c>
      <c r="B345" s="211" t="s">
        <v>101</v>
      </c>
      <c r="C345" s="211" t="s">
        <v>129</v>
      </c>
      <c r="D345" s="212">
        <f>WEEKDAY(Uteis[[#This Row],[Coluna1]],2)</f>
        <v>4</v>
      </c>
      <c r="E345" s="213" t="str">
        <f t="shared" si="18"/>
        <v>quinta-feira</v>
      </c>
      <c r="F345" s="211" t="str">
        <f t="shared" si="19"/>
        <v>Prop 183/20</v>
      </c>
      <c r="G345" s="211" t="str">
        <f t="shared" si="20"/>
        <v>183/20</v>
      </c>
      <c r="H345" s="214" t="str">
        <f>TEXT(Uteis[[#This Row],[Coluna1]],"MM-AAAA")</f>
        <v>03-2021</v>
      </c>
      <c r="I345" s="215"/>
    </row>
    <row r="346" spans="1:9" x14ac:dyDescent="0.25">
      <c r="A346" s="211" t="s">
        <v>302</v>
      </c>
      <c r="B346" s="211" t="s">
        <v>101</v>
      </c>
      <c r="C346" s="211" t="s">
        <v>129</v>
      </c>
      <c r="D346" s="212">
        <f>WEEKDAY(Uteis[[#This Row],[Coluna1]],2)</f>
        <v>5</v>
      </c>
      <c r="E346" s="213" t="str">
        <f t="shared" si="18"/>
        <v>sexta-feira</v>
      </c>
      <c r="F346" s="211" t="str">
        <f t="shared" si="19"/>
        <v>Prop 183/20</v>
      </c>
      <c r="G346" s="211" t="str">
        <f t="shared" si="20"/>
        <v>183/20</v>
      </c>
      <c r="H346" s="214" t="str">
        <f>TEXT(Uteis[[#This Row],[Coluna1]],"MM-AAAA")</f>
        <v>03-2021</v>
      </c>
      <c r="I346" s="215"/>
    </row>
    <row r="347" spans="1:9" x14ac:dyDescent="0.25">
      <c r="A347" s="211" t="s">
        <v>303</v>
      </c>
      <c r="B347" s="211" t="s">
        <v>101</v>
      </c>
      <c r="C347" s="211" t="s">
        <v>304</v>
      </c>
      <c r="D347" s="212">
        <f>WEEKDAY(Uteis[[#This Row],[Coluna1]],2)</f>
        <v>1</v>
      </c>
      <c r="E347" s="213" t="str">
        <f t="shared" si="18"/>
        <v>segunda-feira</v>
      </c>
      <c r="F347" s="211" t="str">
        <f t="shared" si="19"/>
        <v>Prop 029/17</v>
      </c>
      <c r="G347" s="211" t="str">
        <f t="shared" si="20"/>
        <v>029/17</v>
      </c>
      <c r="H347" s="214" t="str">
        <f>TEXT(Uteis[[#This Row],[Coluna1]],"MM-AAAA")</f>
        <v>03-2021</v>
      </c>
      <c r="I347" s="215"/>
    </row>
    <row r="348" spans="1:9" x14ac:dyDescent="0.25">
      <c r="A348" s="211" t="s">
        <v>305</v>
      </c>
      <c r="B348" s="211" t="s">
        <v>101</v>
      </c>
      <c r="C348" s="211" t="s">
        <v>304</v>
      </c>
      <c r="D348" s="212">
        <f>WEEKDAY(Uteis[[#This Row],[Coluna1]],2)</f>
        <v>2</v>
      </c>
      <c r="E348" s="213" t="str">
        <f t="shared" si="18"/>
        <v>terça-feira</v>
      </c>
      <c r="F348" s="211" t="str">
        <f t="shared" si="19"/>
        <v>Prop 029/17</v>
      </c>
      <c r="G348" s="211" t="str">
        <f t="shared" si="20"/>
        <v>029/17</v>
      </c>
      <c r="H348" s="214" t="str">
        <f>TEXT(Uteis[[#This Row],[Coluna1]],"MM-AAAA")</f>
        <v>03-2021</v>
      </c>
      <c r="I348" s="215"/>
    </row>
    <row r="349" spans="1:9" x14ac:dyDescent="0.25">
      <c r="A349" s="211" t="s">
        <v>306</v>
      </c>
      <c r="B349" s="211" t="s">
        <v>101</v>
      </c>
      <c r="C349" s="211" t="s">
        <v>304</v>
      </c>
      <c r="D349" s="212">
        <f>WEEKDAY(Uteis[[#This Row],[Coluna1]],2)</f>
        <v>3</v>
      </c>
      <c r="E349" s="213" t="str">
        <f t="shared" si="18"/>
        <v>quarta-feira</v>
      </c>
      <c r="F349" s="211" t="str">
        <f t="shared" si="19"/>
        <v>Prop 029/17</v>
      </c>
      <c r="G349" s="211" t="str">
        <f t="shared" si="20"/>
        <v>029/17</v>
      </c>
      <c r="H349" s="214" t="str">
        <f>TEXT(Uteis[[#This Row],[Coluna1]],"MM-AAAA")</f>
        <v>03-2021</v>
      </c>
      <c r="I349" s="215"/>
    </row>
    <row r="350" spans="1:9" x14ac:dyDescent="0.25">
      <c r="A350" s="211" t="s">
        <v>307</v>
      </c>
      <c r="B350" s="211" t="s">
        <v>101</v>
      </c>
      <c r="C350" s="211" t="s">
        <v>304</v>
      </c>
      <c r="D350" s="212">
        <f>WEEKDAY(Uteis[[#This Row],[Coluna1]],2)</f>
        <v>4</v>
      </c>
      <c r="E350" s="213" t="str">
        <f t="shared" si="18"/>
        <v>quinta-feira</v>
      </c>
      <c r="F350" s="211" t="str">
        <f t="shared" si="19"/>
        <v>Prop 029/17</v>
      </c>
      <c r="G350" s="211" t="str">
        <f t="shared" si="20"/>
        <v>029/17</v>
      </c>
      <c r="H350" s="214" t="str">
        <f>TEXT(Uteis[[#This Row],[Coluna1]],"MM-AAAA")</f>
        <v>03-2021</v>
      </c>
      <c r="I350" s="215"/>
    </row>
    <row r="351" spans="1:9" x14ac:dyDescent="0.25">
      <c r="A351" s="211" t="s">
        <v>308</v>
      </c>
      <c r="B351" s="211" t="s">
        <v>101</v>
      </c>
      <c r="C351" s="211" t="s">
        <v>304</v>
      </c>
      <c r="D351" s="212">
        <f>WEEKDAY(Uteis[[#This Row],[Coluna1]],2)</f>
        <v>5</v>
      </c>
      <c r="E351" s="213" t="str">
        <f t="shared" si="18"/>
        <v>sexta-feira</v>
      </c>
      <c r="F351" s="211" t="str">
        <f t="shared" si="19"/>
        <v>Prop 029/17</v>
      </c>
      <c r="G351" s="211" t="str">
        <f t="shared" si="20"/>
        <v>029/17</v>
      </c>
      <c r="H351" s="214" t="str">
        <f>TEXT(Uteis[[#This Row],[Coluna1]],"MM-AAAA")</f>
        <v>03-2021</v>
      </c>
      <c r="I351" s="215"/>
    </row>
    <row r="352" spans="1:9" x14ac:dyDescent="0.25">
      <c r="A352" s="211" t="s">
        <v>309</v>
      </c>
      <c r="B352" s="211" t="s">
        <v>101</v>
      </c>
      <c r="C352" s="211" t="s">
        <v>310</v>
      </c>
      <c r="D352" s="212">
        <f>WEEKDAY(Uteis[[#This Row],[Coluna1]],2)</f>
        <v>6</v>
      </c>
      <c r="E352" s="213" t="str">
        <f t="shared" si="18"/>
        <v>sábado</v>
      </c>
      <c r="F352" s="211" t="str">
        <f t="shared" si="19"/>
        <v>Prop 443/20</v>
      </c>
      <c r="G352" s="211" t="str">
        <f t="shared" si="20"/>
        <v>443/20</v>
      </c>
      <c r="H352" s="214" t="str">
        <f>TEXT(Uteis[[#This Row],[Coluna1]],"MM-AAAA")</f>
        <v>03-2021</v>
      </c>
      <c r="I352" s="215"/>
    </row>
    <row r="353" spans="1:9" x14ac:dyDescent="0.25">
      <c r="A353" s="211" t="s">
        <v>311</v>
      </c>
      <c r="B353" s="211" t="s">
        <v>101</v>
      </c>
      <c r="C353" s="211" t="s">
        <v>304</v>
      </c>
      <c r="D353" s="212">
        <f>WEEKDAY(Uteis[[#This Row],[Coluna1]],2)</f>
        <v>1</v>
      </c>
      <c r="E353" s="213" t="str">
        <f t="shared" si="18"/>
        <v>segunda-feira</v>
      </c>
      <c r="F353" s="211" t="str">
        <f t="shared" si="19"/>
        <v>Prop 029/17</v>
      </c>
      <c r="G353" s="211" t="str">
        <f t="shared" si="20"/>
        <v>029/17</v>
      </c>
      <c r="H353" s="214" t="str">
        <f>TEXT(Uteis[[#This Row],[Coluna1]],"MM-AAAA")</f>
        <v>03-2021</v>
      </c>
      <c r="I353" s="215"/>
    </row>
    <row r="354" spans="1:9" x14ac:dyDescent="0.25">
      <c r="A354" s="211" t="s">
        <v>312</v>
      </c>
      <c r="B354" s="211" t="s">
        <v>101</v>
      </c>
      <c r="C354" s="211" t="s">
        <v>304</v>
      </c>
      <c r="D354" s="212">
        <f>WEEKDAY(Uteis[[#This Row],[Coluna1]],2)</f>
        <v>2</v>
      </c>
      <c r="E354" s="213" t="str">
        <f t="shared" si="18"/>
        <v>terça-feira</v>
      </c>
      <c r="F354" s="211" t="str">
        <f t="shared" si="19"/>
        <v>Prop 029/17</v>
      </c>
      <c r="G354" s="211" t="str">
        <f t="shared" si="20"/>
        <v>029/17</v>
      </c>
      <c r="H354" s="214" t="str">
        <f>TEXT(Uteis[[#This Row],[Coluna1]],"MM-AAAA")</f>
        <v>03-2021</v>
      </c>
      <c r="I354" s="215"/>
    </row>
    <row r="355" spans="1:9" x14ac:dyDescent="0.25">
      <c r="A355" s="211" t="s">
        <v>313</v>
      </c>
      <c r="B355" s="211" t="s">
        <v>101</v>
      </c>
      <c r="C355" s="211" t="s">
        <v>314</v>
      </c>
      <c r="D355" s="212">
        <f>WEEKDAY(Uteis[[#This Row],[Coluna1]],2)</f>
        <v>3</v>
      </c>
      <c r="E355" s="213" t="str">
        <f t="shared" si="18"/>
        <v>quarta-feira</v>
      </c>
      <c r="F355" s="211" t="str">
        <f t="shared" si="19"/>
        <v>Prop 102/20</v>
      </c>
      <c r="G355" s="211" t="str">
        <f t="shared" si="20"/>
        <v>102/20</v>
      </c>
      <c r="H355" s="214" t="str">
        <f>TEXT(Uteis[[#This Row],[Coluna1]],"MM-AAAA")</f>
        <v>03-2021</v>
      </c>
      <c r="I355" s="215"/>
    </row>
    <row r="356" spans="1:9" x14ac:dyDescent="0.25">
      <c r="A356" s="211" t="s">
        <v>315</v>
      </c>
      <c r="B356" s="211" t="s">
        <v>101</v>
      </c>
      <c r="C356" s="211" t="s">
        <v>314</v>
      </c>
      <c r="D356" s="212">
        <f>WEEKDAY(Uteis[[#This Row],[Coluna1]],2)</f>
        <v>4</v>
      </c>
      <c r="E356" s="213" t="str">
        <f t="shared" si="18"/>
        <v>quinta-feira</v>
      </c>
      <c r="F356" s="211" t="str">
        <f t="shared" si="19"/>
        <v>Prop 102/20</v>
      </c>
      <c r="G356" s="211" t="str">
        <f t="shared" si="20"/>
        <v>102/20</v>
      </c>
      <c r="H356" s="214" t="str">
        <f>TEXT(Uteis[[#This Row],[Coluna1]],"MM-AAAA")</f>
        <v>03-2021</v>
      </c>
      <c r="I356" s="215"/>
    </row>
    <row r="357" spans="1:9" x14ac:dyDescent="0.25">
      <c r="A357" s="211" t="s">
        <v>316</v>
      </c>
      <c r="B357" s="211" t="s">
        <v>101</v>
      </c>
      <c r="C357" s="211" t="s">
        <v>314</v>
      </c>
      <c r="D357" s="212">
        <f>WEEKDAY(Uteis[[#This Row],[Coluna1]],2)</f>
        <v>1</v>
      </c>
      <c r="E357" s="213" t="str">
        <f t="shared" si="18"/>
        <v>segunda-feira</v>
      </c>
      <c r="F357" s="211" t="str">
        <f t="shared" si="19"/>
        <v>Prop 102/20</v>
      </c>
      <c r="G357" s="211" t="str">
        <f t="shared" si="20"/>
        <v>102/20</v>
      </c>
      <c r="H357" s="214" t="str">
        <f>TEXT(Uteis[[#This Row],[Coluna1]],"MM-AAAA")</f>
        <v>03-2021</v>
      </c>
      <c r="I357" s="215"/>
    </row>
    <row r="358" spans="1:9" x14ac:dyDescent="0.25">
      <c r="A358" s="211" t="s">
        <v>317</v>
      </c>
      <c r="B358" s="211" t="s">
        <v>101</v>
      </c>
      <c r="C358" s="211" t="s">
        <v>314</v>
      </c>
      <c r="D358" s="212">
        <f>WEEKDAY(Uteis[[#This Row],[Coluna1]],2)</f>
        <v>2</v>
      </c>
      <c r="E358" s="213" t="str">
        <f t="shared" si="18"/>
        <v>terça-feira</v>
      </c>
      <c r="F358" s="211" t="str">
        <f t="shared" si="19"/>
        <v>Prop 102/20</v>
      </c>
      <c r="G358" s="211" t="str">
        <f t="shared" si="20"/>
        <v>102/20</v>
      </c>
      <c r="H358" s="214" t="str">
        <f>TEXT(Uteis[[#This Row],[Coluna1]],"MM-AAAA")</f>
        <v>03-2021</v>
      </c>
      <c r="I358" s="215"/>
    </row>
    <row r="359" spans="1:9" x14ac:dyDescent="0.25">
      <c r="A359" s="211" t="s">
        <v>318</v>
      </c>
      <c r="B359" s="211" t="s">
        <v>101</v>
      </c>
      <c r="C359" s="211" t="s">
        <v>314</v>
      </c>
      <c r="D359" s="212">
        <f>WEEKDAY(Uteis[[#This Row],[Coluna1]],2)</f>
        <v>3</v>
      </c>
      <c r="E359" s="213" t="str">
        <f t="shared" si="18"/>
        <v>quarta-feira</v>
      </c>
      <c r="F359" s="211" t="str">
        <f t="shared" si="19"/>
        <v>Prop 102/20</v>
      </c>
      <c r="G359" s="211" t="str">
        <f t="shared" si="20"/>
        <v>102/20</v>
      </c>
      <c r="H359" s="214" t="str">
        <f>TEXT(Uteis[[#This Row],[Coluna1]],"MM-AAAA")</f>
        <v>03-2021</v>
      </c>
      <c r="I359" s="215"/>
    </row>
    <row r="360" spans="1:9" x14ac:dyDescent="0.25">
      <c r="A360" s="211" t="s">
        <v>293</v>
      </c>
      <c r="B360" s="211" t="s">
        <v>102</v>
      </c>
      <c r="C360" s="211" t="s">
        <v>126</v>
      </c>
      <c r="D360" s="212">
        <f>WEEKDAY(Uteis[[#This Row],[Coluna1]],2)</f>
        <v>1</v>
      </c>
      <c r="E360" s="213" t="str">
        <f t="shared" si="18"/>
        <v>segunda-feira</v>
      </c>
      <c r="F360" s="211" t="str">
        <f t="shared" si="19"/>
        <v>Prop 051/21</v>
      </c>
      <c r="G360" s="211" t="str">
        <f t="shared" si="20"/>
        <v>051/21</v>
      </c>
      <c r="H360" s="214" t="str">
        <f>TEXT(Uteis[[#This Row],[Coluna1]],"MM-AAAA")</f>
        <v>03-2021</v>
      </c>
      <c r="I360" s="215"/>
    </row>
    <row r="361" spans="1:9" x14ac:dyDescent="0.25">
      <c r="A361" s="211" t="s">
        <v>293</v>
      </c>
      <c r="B361" s="211" t="s">
        <v>96</v>
      </c>
      <c r="C361" s="211" t="s">
        <v>126</v>
      </c>
      <c r="D361" s="212">
        <f>WEEKDAY(Uteis[[#This Row],[Coluna1]],2)</f>
        <v>1</v>
      </c>
      <c r="E361" s="213" t="str">
        <f t="shared" si="18"/>
        <v>segunda-feira</v>
      </c>
      <c r="F361" s="211" t="str">
        <f t="shared" si="19"/>
        <v>Prop 051/21</v>
      </c>
      <c r="G361" s="211" t="str">
        <f t="shared" si="20"/>
        <v>051/21</v>
      </c>
      <c r="H361" s="214" t="str">
        <f>TEXT(Uteis[[#This Row],[Coluna1]],"MM-AAAA")</f>
        <v>03-2021</v>
      </c>
      <c r="I361" s="215"/>
    </row>
    <row r="362" spans="1:9" x14ac:dyDescent="0.25">
      <c r="A362" s="211" t="s">
        <v>293</v>
      </c>
      <c r="B362" s="211" t="s">
        <v>105</v>
      </c>
      <c r="C362" s="211" t="s">
        <v>126</v>
      </c>
      <c r="D362" s="212">
        <f>WEEKDAY(Uteis[[#This Row],[Coluna1]],2)</f>
        <v>1</v>
      </c>
      <c r="E362" s="213" t="str">
        <f t="shared" si="18"/>
        <v>segunda-feira</v>
      </c>
      <c r="F362" s="211" t="str">
        <f t="shared" si="19"/>
        <v>Prop 051/21</v>
      </c>
      <c r="G362" s="211" t="str">
        <f t="shared" si="20"/>
        <v>051/21</v>
      </c>
      <c r="H362" s="214" t="str">
        <f>TEXT(Uteis[[#This Row],[Coluna1]],"MM-AAAA")</f>
        <v>03-2021</v>
      </c>
      <c r="I362" s="215"/>
    </row>
    <row r="363" spans="1:9" x14ac:dyDescent="0.25">
      <c r="A363" s="211" t="s">
        <v>293</v>
      </c>
      <c r="B363" s="211" t="s">
        <v>106</v>
      </c>
      <c r="C363" s="211" t="s">
        <v>126</v>
      </c>
      <c r="D363" s="212">
        <f>WEEKDAY(Uteis[[#This Row],[Coluna1]],2)</f>
        <v>1</v>
      </c>
      <c r="E363" s="213" t="str">
        <f t="shared" si="18"/>
        <v>segunda-feira</v>
      </c>
      <c r="F363" s="211" t="str">
        <f t="shared" si="19"/>
        <v>Prop 051/21</v>
      </c>
      <c r="G363" s="211" t="str">
        <f t="shared" si="20"/>
        <v>051/21</v>
      </c>
      <c r="H363" s="214" t="str">
        <f>TEXT(Uteis[[#This Row],[Coluna1]],"MM-AAAA")</f>
        <v>03-2021</v>
      </c>
      <c r="I363" s="215"/>
    </row>
    <row r="364" spans="1:9" x14ac:dyDescent="0.25">
      <c r="A364" s="211" t="s">
        <v>294</v>
      </c>
      <c r="B364" s="211" t="s">
        <v>102</v>
      </c>
      <c r="C364" s="211" t="s">
        <v>126</v>
      </c>
      <c r="D364" s="212">
        <f>WEEKDAY(Uteis[[#This Row],[Coluna1]],2)</f>
        <v>2</v>
      </c>
      <c r="E364" s="213" t="str">
        <f t="shared" si="18"/>
        <v>terça-feira</v>
      </c>
      <c r="F364" s="211" t="str">
        <f t="shared" si="19"/>
        <v>Prop 051/21</v>
      </c>
      <c r="G364" s="211" t="str">
        <f t="shared" si="20"/>
        <v>051/21</v>
      </c>
      <c r="H364" s="214" t="str">
        <f>TEXT(Uteis[[#This Row],[Coluna1]],"MM-AAAA")</f>
        <v>03-2021</v>
      </c>
      <c r="I364" s="215"/>
    </row>
    <row r="365" spans="1:9" x14ac:dyDescent="0.25">
      <c r="A365" s="211" t="s">
        <v>294</v>
      </c>
      <c r="B365" s="211" t="s">
        <v>96</v>
      </c>
      <c r="C365" s="211" t="s">
        <v>126</v>
      </c>
      <c r="D365" s="212">
        <f>WEEKDAY(Uteis[[#This Row],[Coluna1]],2)</f>
        <v>2</v>
      </c>
      <c r="E365" s="213" t="str">
        <f t="shared" si="18"/>
        <v>terça-feira</v>
      </c>
      <c r="F365" s="211" t="str">
        <f t="shared" si="19"/>
        <v>Prop 051/21</v>
      </c>
      <c r="G365" s="211" t="str">
        <f t="shared" si="20"/>
        <v>051/21</v>
      </c>
      <c r="H365" s="214" t="str">
        <f>TEXT(Uteis[[#This Row],[Coluna1]],"MM-AAAA")</f>
        <v>03-2021</v>
      </c>
      <c r="I365" s="215"/>
    </row>
    <row r="366" spans="1:9" x14ac:dyDescent="0.25">
      <c r="A366" s="211" t="s">
        <v>294</v>
      </c>
      <c r="B366" s="211" t="s">
        <v>105</v>
      </c>
      <c r="C366" s="211" t="s">
        <v>126</v>
      </c>
      <c r="D366" s="212">
        <f>WEEKDAY(Uteis[[#This Row],[Coluna1]],2)</f>
        <v>2</v>
      </c>
      <c r="E366" s="213" t="str">
        <f t="shared" si="18"/>
        <v>terça-feira</v>
      </c>
      <c r="F366" s="211" t="str">
        <f t="shared" si="19"/>
        <v>Prop 051/21</v>
      </c>
      <c r="G366" s="211" t="str">
        <f t="shared" si="20"/>
        <v>051/21</v>
      </c>
      <c r="H366" s="214" t="str">
        <f>TEXT(Uteis[[#This Row],[Coluna1]],"MM-AAAA")</f>
        <v>03-2021</v>
      </c>
      <c r="I366" s="215"/>
    </row>
    <row r="367" spans="1:9" x14ac:dyDescent="0.25">
      <c r="A367" s="211" t="s">
        <v>294</v>
      </c>
      <c r="B367" s="211" t="s">
        <v>106</v>
      </c>
      <c r="C367" s="211" t="s">
        <v>126</v>
      </c>
      <c r="D367" s="212">
        <f>WEEKDAY(Uteis[[#This Row],[Coluna1]],2)</f>
        <v>2</v>
      </c>
      <c r="E367" s="213" t="str">
        <f t="shared" si="18"/>
        <v>terça-feira</v>
      </c>
      <c r="F367" s="211" t="str">
        <f t="shared" si="19"/>
        <v>Prop 051/21</v>
      </c>
      <c r="G367" s="211" t="str">
        <f t="shared" si="20"/>
        <v>051/21</v>
      </c>
      <c r="H367" s="214" t="str">
        <f>TEXT(Uteis[[#This Row],[Coluna1]],"MM-AAAA")</f>
        <v>03-2021</v>
      </c>
      <c r="I367" s="215"/>
    </row>
    <row r="368" spans="1:9" x14ac:dyDescent="0.25">
      <c r="A368" s="211" t="s">
        <v>295</v>
      </c>
      <c r="B368" s="211" t="s">
        <v>102</v>
      </c>
      <c r="C368" s="211" t="s">
        <v>126</v>
      </c>
      <c r="D368" s="212">
        <f>WEEKDAY(Uteis[[#This Row],[Coluna1]],2)</f>
        <v>3</v>
      </c>
      <c r="E368" s="213" t="str">
        <f t="shared" si="18"/>
        <v>quarta-feira</v>
      </c>
      <c r="F368" s="211" t="str">
        <f t="shared" si="19"/>
        <v>Prop 051/21</v>
      </c>
      <c r="G368" s="211" t="str">
        <f t="shared" si="20"/>
        <v>051/21</v>
      </c>
      <c r="H368" s="214" t="str">
        <f>TEXT(Uteis[[#This Row],[Coluna1]],"MM-AAAA")</f>
        <v>03-2021</v>
      </c>
      <c r="I368" s="215"/>
    </row>
    <row r="369" spans="1:9" x14ac:dyDescent="0.25">
      <c r="A369" s="211" t="s">
        <v>319</v>
      </c>
      <c r="B369" s="211" t="s">
        <v>102</v>
      </c>
      <c r="C369" s="211" t="s">
        <v>320</v>
      </c>
      <c r="D369" s="212">
        <f>WEEKDAY(Uteis[[#This Row],[Coluna1]],2)</f>
        <v>6</v>
      </c>
      <c r="E369" s="213" t="str">
        <f t="shared" si="18"/>
        <v>sábado</v>
      </c>
      <c r="F369" s="211" t="str">
        <f t="shared" si="19"/>
        <v>Prop 233/20</v>
      </c>
      <c r="G369" s="211" t="str">
        <f t="shared" si="20"/>
        <v>233/20</v>
      </c>
      <c r="H369" s="214" t="str">
        <f>TEXT(Uteis[[#This Row],[Coluna1]],"MM-AAAA")</f>
        <v>03-2021</v>
      </c>
      <c r="I369" s="215"/>
    </row>
    <row r="370" spans="1:9" x14ac:dyDescent="0.25">
      <c r="A370" s="211" t="s">
        <v>295</v>
      </c>
      <c r="B370" s="211" t="s">
        <v>82</v>
      </c>
      <c r="C370" s="211" t="s">
        <v>126</v>
      </c>
      <c r="D370" s="212">
        <f>WEEKDAY(Uteis[[#This Row],[Coluna1]],2)</f>
        <v>3</v>
      </c>
      <c r="E370" s="213" t="str">
        <f t="shared" si="18"/>
        <v>quarta-feira</v>
      </c>
      <c r="F370" s="211" t="str">
        <f t="shared" si="19"/>
        <v>Prop 051/21</v>
      </c>
      <c r="G370" s="211" t="str">
        <f t="shared" si="20"/>
        <v>051/21</v>
      </c>
      <c r="H370" s="214" t="str">
        <f>TEXT(Uteis[[#This Row],[Coluna1]],"MM-AAAA")</f>
        <v>03-2021</v>
      </c>
      <c r="I370" s="215"/>
    </row>
    <row r="371" spans="1:9" x14ac:dyDescent="0.25">
      <c r="A371" s="211" t="s">
        <v>295</v>
      </c>
      <c r="B371" s="211" t="s">
        <v>34</v>
      </c>
      <c r="C371" s="211" t="s">
        <v>126</v>
      </c>
      <c r="D371" s="212">
        <f>WEEKDAY(Uteis[[#This Row],[Coluna1]],2)</f>
        <v>3</v>
      </c>
      <c r="E371" s="213" t="str">
        <f t="shared" si="18"/>
        <v>quarta-feira</v>
      </c>
      <c r="F371" s="211" t="str">
        <f t="shared" si="19"/>
        <v>Prop 051/21</v>
      </c>
      <c r="G371" s="211" t="str">
        <f t="shared" si="20"/>
        <v>051/21</v>
      </c>
      <c r="H371" s="214" t="str">
        <f>TEXT(Uteis[[#This Row],[Coluna1]],"MM-AAAA")</f>
        <v>03-2021</v>
      </c>
      <c r="I371" s="215"/>
    </row>
    <row r="372" spans="1:9" x14ac:dyDescent="0.25">
      <c r="A372" s="211" t="s">
        <v>295</v>
      </c>
      <c r="B372" s="211" t="s">
        <v>96</v>
      </c>
      <c r="C372" s="211" t="s">
        <v>126</v>
      </c>
      <c r="D372" s="212">
        <f>WEEKDAY(Uteis[[#This Row],[Coluna1]],2)</f>
        <v>3</v>
      </c>
      <c r="E372" s="213" t="str">
        <f t="shared" si="18"/>
        <v>quarta-feira</v>
      </c>
      <c r="F372" s="211" t="str">
        <f t="shared" si="19"/>
        <v>Prop 051/21</v>
      </c>
      <c r="G372" s="211" t="str">
        <f t="shared" si="20"/>
        <v>051/21</v>
      </c>
      <c r="H372" s="214" t="str">
        <f>TEXT(Uteis[[#This Row],[Coluna1]],"MM-AAAA")</f>
        <v>03-2021</v>
      </c>
      <c r="I372" s="215"/>
    </row>
    <row r="373" spans="1:9" x14ac:dyDescent="0.25">
      <c r="A373" s="211" t="s">
        <v>295</v>
      </c>
      <c r="B373" s="211" t="s">
        <v>81</v>
      </c>
      <c r="C373" s="211" t="s">
        <v>126</v>
      </c>
      <c r="D373" s="212">
        <f>WEEKDAY(Uteis[[#This Row],[Coluna1]],2)</f>
        <v>3</v>
      </c>
      <c r="E373" s="213" t="str">
        <f t="shared" si="18"/>
        <v>quarta-feira</v>
      </c>
      <c r="F373" s="211" t="str">
        <f t="shared" si="19"/>
        <v>Prop 051/21</v>
      </c>
      <c r="G373" s="211" t="str">
        <f t="shared" si="20"/>
        <v>051/21</v>
      </c>
      <c r="H373" s="214" t="str">
        <f>TEXT(Uteis[[#This Row],[Coluna1]],"MM-AAAA")</f>
        <v>03-2021</v>
      </c>
      <c r="I373" s="215"/>
    </row>
    <row r="374" spans="1:9" x14ac:dyDescent="0.25">
      <c r="A374" s="211" t="s">
        <v>295</v>
      </c>
      <c r="B374" s="211" t="s">
        <v>105</v>
      </c>
      <c r="C374" s="211" t="s">
        <v>126</v>
      </c>
      <c r="D374" s="212">
        <f>WEEKDAY(Uteis[[#This Row],[Coluna1]],2)</f>
        <v>3</v>
      </c>
      <c r="E374" s="213" t="str">
        <f t="shared" si="18"/>
        <v>quarta-feira</v>
      </c>
      <c r="F374" s="211" t="str">
        <f t="shared" si="19"/>
        <v>Prop 051/21</v>
      </c>
      <c r="G374" s="211" t="str">
        <f t="shared" si="20"/>
        <v>051/21</v>
      </c>
      <c r="H374" s="214" t="str">
        <f>TEXT(Uteis[[#This Row],[Coluna1]],"MM-AAAA")</f>
        <v>03-2021</v>
      </c>
      <c r="I374" s="215"/>
    </row>
    <row r="375" spans="1:9" x14ac:dyDescent="0.25">
      <c r="A375" s="211" t="s">
        <v>295</v>
      </c>
      <c r="B375" s="211" t="s">
        <v>107</v>
      </c>
      <c r="C375" s="211" t="s">
        <v>126</v>
      </c>
      <c r="D375" s="212">
        <f>WEEKDAY(Uteis[[#This Row],[Coluna1]],2)</f>
        <v>3</v>
      </c>
      <c r="E375" s="213" t="str">
        <f t="shared" si="18"/>
        <v>quarta-feira</v>
      </c>
      <c r="F375" s="211" t="str">
        <f t="shared" si="19"/>
        <v>Prop 051/21</v>
      </c>
      <c r="G375" s="211" t="str">
        <f t="shared" si="20"/>
        <v>051/21</v>
      </c>
      <c r="H375" s="214" t="str">
        <f>TEXT(Uteis[[#This Row],[Coluna1]],"MM-AAAA")</f>
        <v>03-2021</v>
      </c>
      <c r="I375" s="215"/>
    </row>
    <row r="376" spans="1:9" x14ac:dyDescent="0.25">
      <c r="A376" s="211" t="s">
        <v>295</v>
      </c>
      <c r="B376" s="211" t="s">
        <v>108</v>
      </c>
      <c r="C376" s="211" t="s">
        <v>126</v>
      </c>
      <c r="D376" s="212">
        <f>WEEKDAY(Uteis[[#This Row],[Coluna1]],2)</f>
        <v>3</v>
      </c>
      <c r="E376" s="213" t="str">
        <f t="shared" si="18"/>
        <v>quarta-feira</v>
      </c>
      <c r="F376" s="211" t="str">
        <f t="shared" si="19"/>
        <v>Prop 051/21</v>
      </c>
      <c r="G376" s="211" t="str">
        <f t="shared" si="20"/>
        <v>051/21</v>
      </c>
      <c r="H376" s="214" t="str">
        <f>TEXT(Uteis[[#This Row],[Coluna1]],"MM-AAAA")</f>
        <v>03-2021</v>
      </c>
      <c r="I376" s="215"/>
    </row>
    <row r="377" spans="1:9" x14ac:dyDescent="0.25">
      <c r="A377" s="211" t="s">
        <v>295</v>
      </c>
      <c r="B377" s="211" t="s">
        <v>106</v>
      </c>
      <c r="C377" s="211" t="s">
        <v>126</v>
      </c>
      <c r="D377" s="212">
        <f>WEEKDAY(Uteis[[#This Row],[Coluna1]],2)</f>
        <v>3</v>
      </c>
      <c r="E377" s="213" t="str">
        <f t="shared" si="18"/>
        <v>quarta-feira</v>
      </c>
      <c r="F377" s="211" t="str">
        <f t="shared" si="19"/>
        <v>Prop 051/21</v>
      </c>
      <c r="G377" s="211" t="str">
        <f t="shared" si="20"/>
        <v>051/21</v>
      </c>
      <c r="H377" s="214" t="str">
        <f>TEXT(Uteis[[#This Row],[Coluna1]],"MM-AAAA")</f>
        <v>03-2021</v>
      </c>
      <c r="I377" s="215"/>
    </row>
    <row r="378" spans="1:9" x14ac:dyDescent="0.25">
      <c r="A378" s="211" t="s">
        <v>296</v>
      </c>
      <c r="B378" s="211" t="s">
        <v>102</v>
      </c>
      <c r="C378" s="211" t="s">
        <v>126</v>
      </c>
      <c r="D378" s="212">
        <f>WEEKDAY(Uteis[[#This Row],[Coluna1]],2)</f>
        <v>4</v>
      </c>
      <c r="E378" s="213" t="str">
        <f t="shared" si="18"/>
        <v>quinta-feira</v>
      </c>
      <c r="F378" s="211" t="str">
        <f t="shared" si="19"/>
        <v>Prop 051/21</v>
      </c>
      <c r="G378" s="211" t="str">
        <f t="shared" si="20"/>
        <v>051/21</v>
      </c>
      <c r="H378" s="214" t="str">
        <f>TEXT(Uteis[[#This Row],[Coluna1]],"MM-AAAA")</f>
        <v>03-2021</v>
      </c>
      <c r="I378" s="215"/>
    </row>
    <row r="379" spans="1:9" x14ac:dyDescent="0.25">
      <c r="A379" s="211" t="s">
        <v>296</v>
      </c>
      <c r="B379" s="211" t="s">
        <v>82</v>
      </c>
      <c r="C379" s="211" t="s">
        <v>126</v>
      </c>
      <c r="D379" s="212">
        <f>WEEKDAY(Uteis[[#This Row],[Coluna1]],2)</f>
        <v>4</v>
      </c>
      <c r="E379" s="213" t="str">
        <f t="shared" si="18"/>
        <v>quinta-feira</v>
      </c>
      <c r="F379" s="211" t="str">
        <f t="shared" si="19"/>
        <v>Prop 051/21</v>
      </c>
      <c r="G379" s="211" t="str">
        <f t="shared" si="20"/>
        <v>051/21</v>
      </c>
      <c r="H379" s="214" t="str">
        <f>TEXT(Uteis[[#This Row],[Coluna1]],"MM-AAAA")</f>
        <v>03-2021</v>
      </c>
      <c r="I379" s="215"/>
    </row>
    <row r="380" spans="1:9" x14ac:dyDescent="0.25">
      <c r="A380" s="211" t="s">
        <v>296</v>
      </c>
      <c r="B380" s="211" t="s">
        <v>34</v>
      </c>
      <c r="C380" s="211" t="s">
        <v>126</v>
      </c>
      <c r="D380" s="212">
        <f>WEEKDAY(Uteis[[#This Row],[Coluna1]],2)</f>
        <v>4</v>
      </c>
      <c r="E380" s="213" t="str">
        <f t="shared" si="18"/>
        <v>quinta-feira</v>
      </c>
      <c r="F380" s="211" t="str">
        <f t="shared" si="19"/>
        <v>Prop 051/21</v>
      </c>
      <c r="G380" s="211" t="str">
        <f t="shared" si="20"/>
        <v>051/21</v>
      </c>
      <c r="H380" s="214" t="str">
        <f>TEXT(Uteis[[#This Row],[Coluna1]],"MM-AAAA")</f>
        <v>03-2021</v>
      </c>
      <c r="I380" s="215"/>
    </row>
    <row r="381" spans="1:9" x14ac:dyDescent="0.25">
      <c r="A381" s="211" t="s">
        <v>296</v>
      </c>
      <c r="B381" s="211" t="s">
        <v>100</v>
      </c>
      <c r="C381" s="211" t="s">
        <v>126</v>
      </c>
      <c r="D381" s="212">
        <f>WEEKDAY(Uteis[[#This Row],[Coluna1]],2)</f>
        <v>4</v>
      </c>
      <c r="E381" s="213" t="str">
        <f t="shared" si="18"/>
        <v>quinta-feira</v>
      </c>
      <c r="F381" s="211" t="str">
        <f t="shared" si="19"/>
        <v>Prop 051/21</v>
      </c>
      <c r="G381" s="211" t="str">
        <f t="shared" si="20"/>
        <v>051/21</v>
      </c>
      <c r="H381" s="214" t="str">
        <f>TEXT(Uteis[[#This Row],[Coluna1]],"MM-AAAA")</f>
        <v>03-2021</v>
      </c>
      <c r="I381" s="215"/>
    </row>
    <row r="382" spans="1:9" x14ac:dyDescent="0.25">
      <c r="A382" s="211" t="s">
        <v>296</v>
      </c>
      <c r="B382" s="211" t="s">
        <v>96</v>
      </c>
      <c r="C382" s="211" t="s">
        <v>126</v>
      </c>
      <c r="D382" s="212">
        <f>WEEKDAY(Uteis[[#This Row],[Coluna1]],2)</f>
        <v>4</v>
      </c>
      <c r="E382" s="213" t="str">
        <f t="shared" si="18"/>
        <v>quinta-feira</v>
      </c>
      <c r="F382" s="211" t="str">
        <f t="shared" si="19"/>
        <v>Prop 051/21</v>
      </c>
      <c r="G382" s="211" t="str">
        <f t="shared" si="20"/>
        <v>051/21</v>
      </c>
      <c r="H382" s="214" t="str">
        <f>TEXT(Uteis[[#This Row],[Coluna1]],"MM-AAAA")</f>
        <v>03-2021</v>
      </c>
      <c r="I382" s="215"/>
    </row>
    <row r="383" spans="1:9" x14ac:dyDescent="0.25">
      <c r="A383" s="211" t="s">
        <v>296</v>
      </c>
      <c r="B383" s="211" t="s">
        <v>81</v>
      </c>
      <c r="C383" s="211" t="s">
        <v>126</v>
      </c>
      <c r="D383" s="212">
        <f>WEEKDAY(Uteis[[#This Row],[Coluna1]],2)</f>
        <v>4</v>
      </c>
      <c r="E383" s="213" t="str">
        <f t="shared" si="18"/>
        <v>quinta-feira</v>
      </c>
      <c r="F383" s="211" t="str">
        <f t="shared" si="19"/>
        <v>Prop 051/21</v>
      </c>
      <c r="G383" s="211" t="str">
        <f t="shared" si="20"/>
        <v>051/21</v>
      </c>
      <c r="H383" s="214" t="str">
        <f>TEXT(Uteis[[#This Row],[Coluna1]],"MM-AAAA")</f>
        <v>03-2021</v>
      </c>
      <c r="I383" s="215"/>
    </row>
    <row r="384" spans="1:9" x14ac:dyDescent="0.25">
      <c r="A384" s="211" t="s">
        <v>296</v>
      </c>
      <c r="B384" s="211" t="s">
        <v>105</v>
      </c>
      <c r="C384" s="211" t="s">
        <v>126</v>
      </c>
      <c r="D384" s="212">
        <f>WEEKDAY(Uteis[[#This Row],[Coluna1]],2)</f>
        <v>4</v>
      </c>
      <c r="E384" s="213" t="str">
        <f t="shared" si="18"/>
        <v>quinta-feira</v>
      </c>
      <c r="F384" s="211" t="str">
        <f t="shared" si="19"/>
        <v>Prop 051/21</v>
      </c>
      <c r="G384" s="211" t="str">
        <f t="shared" si="20"/>
        <v>051/21</v>
      </c>
      <c r="H384" s="214" t="str">
        <f>TEXT(Uteis[[#This Row],[Coluna1]],"MM-AAAA")</f>
        <v>03-2021</v>
      </c>
      <c r="I384" s="215"/>
    </row>
    <row r="385" spans="1:9" x14ac:dyDescent="0.25">
      <c r="A385" s="211" t="s">
        <v>296</v>
      </c>
      <c r="B385" s="225" t="s">
        <v>321</v>
      </c>
      <c r="C385" s="211" t="s">
        <v>129</v>
      </c>
      <c r="D385" s="212">
        <f>WEEKDAY(Uteis[[#This Row],[Coluna1]],2)</f>
        <v>4</v>
      </c>
      <c r="E385" s="213" t="str">
        <f t="shared" si="18"/>
        <v>quinta-feira</v>
      </c>
      <c r="F385" s="211" t="str">
        <f t="shared" si="19"/>
        <v>Prop 183/20</v>
      </c>
      <c r="G385" s="211" t="str">
        <f t="shared" si="20"/>
        <v>183/20</v>
      </c>
      <c r="H385" s="214" t="str">
        <f>TEXT(Uteis[[#This Row],[Coluna1]],"MM-AAAA")</f>
        <v>03-2021</v>
      </c>
      <c r="I385" s="215"/>
    </row>
    <row r="386" spans="1:9" x14ac:dyDescent="0.25">
      <c r="A386" s="211" t="s">
        <v>297</v>
      </c>
      <c r="B386" s="211" t="s">
        <v>321</v>
      </c>
      <c r="C386" s="211" t="s">
        <v>129</v>
      </c>
      <c r="D386" s="212">
        <f>WEEKDAY(Uteis[[#This Row],[Coluna1]],2)</f>
        <v>5</v>
      </c>
      <c r="E386" s="213" t="str">
        <f t="shared" si="18"/>
        <v>sexta-feira</v>
      </c>
      <c r="F386" s="211" t="str">
        <f t="shared" si="19"/>
        <v>Prop 183/20</v>
      </c>
      <c r="G386" s="211" t="str">
        <f t="shared" si="20"/>
        <v>183/20</v>
      </c>
      <c r="H386" s="214" t="str">
        <f>TEXT(Uteis[[#This Row],[Coluna1]],"MM-AAAA")</f>
        <v>03-2021</v>
      </c>
      <c r="I386" s="215"/>
    </row>
    <row r="387" spans="1:9" x14ac:dyDescent="0.25">
      <c r="A387" s="211" t="s">
        <v>298</v>
      </c>
      <c r="B387" s="211" t="s">
        <v>321</v>
      </c>
      <c r="C387" s="211" t="s">
        <v>129</v>
      </c>
      <c r="D387" s="212">
        <f>WEEKDAY(Uteis[[#This Row],[Coluna1]],2)</f>
        <v>1</v>
      </c>
      <c r="E387" s="213" t="str">
        <f t="shared" si="18"/>
        <v>segunda-feira</v>
      </c>
      <c r="F387" s="211" t="str">
        <f t="shared" si="19"/>
        <v>Prop 183/20</v>
      </c>
      <c r="G387" s="211" t="str">
        <f t="shared" si="20"/>
        <v>183/20</v>
      </c>
      <c r="H387" s="214" t="str">
        <f>TEXT(Uteis[[#This Row],[Coluna1]],"MM-AAAA")</f>
        <v>03-2021</v>
      </c>
      <c r="I387" s="215"/>
    </row>
    <row r="388" spans="1:9" x14ac:dyDescent="0.25">
      <c r="A388" s="211" t="s">
        <v>299</v>
      </c>
      <c r="B388" s="211" t="s">
        <v>321</v>
      </c>
      <c r="C388" s="211" t="s">
        <v>129</v>
      </c>
      <c r="D388" s="212">
        <f>WEEKDAY(Uteis[[#This Row],[Coluna1]],2)</f>
        <v>2</v>
      </c>
      <c r="E388" s="213" t="str">
        <f t="shared" si="18"/>
        <v>terça-feira</v>
      </c>
      <c r="F388" s="211" t="str">
        <f t="shared" si="19"/>
        <v>Prop 183/20</v>
      </c>
      <c r="G388" s="211" t="str">
        <f t="shared" si="20"/>
        <v>183/20</v>
      </c>
      <c r="H388" s="214" t="str">
        <f>TEXT(Uteis[[#This Row],[Coluna1]],"MM-AAAA")</f>
        <v>03-2021</v>
      </c>
      <c r="I388" s="215"/>
    </row>
    <row r="389" spans="1:9" x14ac:dyDescent="0.25">
      <c r="A389" s="211" t="s">
        <v>300</v>
      </c>
      <c r="B389" s="211" t="s">
        <v>321</v>
      </c>
      <c r="C389" s="211" t="s">
        <v>129</v>
      </c>
      <c r="D389" s="212">
        <f>WEEKDAY(Uteis[[#This Row],[Coluna1]],2)</f>
        <v>3</v>
      </c>
      <c r="E389" s="213" t="str">
        <f t="shared" si="18"/>
        <v>quarta-feira</v>
      </c>
      <c r="F389" s="211" t="str">
        <f t="shared" si="19"/>
        <v>Prop 183/20</v>
      </c>
      <c r="G389" s="211" t="str">
        <f t="shared" si="20"/>
        <v>183/20</v>
      </c>
      <c r="H389" s="214" t="str">
        <f>TEXT(Uteis[[#This Row],[Coluna1]],"MM-AAAA")</f>
        <v>03-2021</v>
      </c>
      <c r="I389" s="215"/>
    </row>
    <row r="390" spans="1:9" x14ac:dyDescent="0.25">
      <c r="A390" s="211" t="s">
        <v>301</v>
      </c>
      <c r="B390" s="211" t="s">
        <v>321</v>
      </c>
      <c r="C390" s="211" t="s">
        <v>129</v>
      </c>
      <c r="D390" s="212">
        <f>WEEKDAY(Uteis[[#This Row],[Coluna1]],2)</f>
        <v>4</v>
      </c>
      <c r="E390" s="213" t="str">
        <f t="shared" si="18"/>
        <v>quinta-feira</v>
      </c>
      <c r="F390" s="211" t="str">
        <f t="shared" si="19"/>
        <v>Prop 183/20</v>
      </c>
      <c r="G390" s="211" t="str">
        <f t="shared" si="20"/>
        <v>183/20</v>
      </c>
      <c r="H390" s="214" t="str">
        <f>TEXT(Uteis[[#This Row],[Coluna1]],"MM-AAAA")</f>
        <v>03-2021</v>
      </c>
      <c r="I390" s="215"/>
    </row>
    <row r="391" spans="1:9" x14ac:dyDescent="0.25">
      <c r="A391" s="211" t="s">
        <v>302</v>
      </c>
      <c r="B391" s="211" t="s">
        <v>321</v>
      </c>
      <c r="C391" s="211" t="s">
        <v>129</v>
      </c>
      <c r="D391" s="212">
        <f>WEEKDAY(Uteis[[#This Row],[Coluna1]],2)</f>
        <v>5</v>
      </c>
      <c r="E391" s="213" t="str">
        <f t="shared" si="18"/>
        <v>sexta-feira</v>
      </c>
      <c r="F391" s="211" t="str">
        <f t="shared" si="19"/>
        <v>Prop 183/20</v>
      </c>
      <c r="G391" s="211" t="str">
        <f t="shared" si="20"/>
        <v>183/20</v>
      </c>
      <c r="H391" s="214" t="str">
        <f>TEXT(Uteis[[#This Row],[Coluna1]],"MM-AAAA")</f>
        <v>03-2021</v>
      </c>
      <c r="I391" s="215"/>
    </row>
    <row r="392" spans="1:9" x14ac:dyDescent="0.25">
      <c r="A392" s="211" t="s">
        <v>319</v>
      </c>
      <c r="B392" s="211" t="s">
        <v>321</v>
      </c>
      <c r="C392" s="211" t="s">
        <v>310</v>
      </c>
      <c r="D392" s="212">
        <f>WEEKDAY(Uteis[[#This Row],[Coluna1]],2)</f>
        <v>6</v>
      </c>
      <c r="E392" s="213" t="str">
        <f t="shared" si="18"/>
        <v>sábado</v>
      </c>
      <c r="F392" s="211" t="str">
        <f t="shared" si="19"/>
        <v>Prop 443/20</v>
      </c>
      <c r="G392" s="211" t="str">
        <f t="shared" si="20"/>
        <v>443/20</v>
      </c>
      <c r="H392" s="214" t="str">
        <f>TEXT(Uteis[[#This Row],[Coluna1]],"MM-AAAA")</f>
        <v>03-2021</v>
      </c>
      <c r="I392" s="215"/>
    </row>
    <row r="393" spans="1:9" x14ac:dyDescent="0.25">
      <c r="A393" s="211" t="s">
        <v>303</v>
      </c>
      <c r="B393" s="211" t="s">
        <v>321</v>
      </c>
      <c r="C393" s="211" t="s">
        <v>304</v>
      </c>
      <c r="D393" s="212">
        <f>WEEKDAY(Uteis[[#This Row],[Coluna1]],2)</f>
        <v>1</v>
      </c>
      <c r="E393" s="213" t="str">
        <f t="shared" si="18"/>
        <v>segunda-feira</v>
      </c>
      <c r="F393" s="211" t="str">
        <f t="shared" si="19"/>
        <v>Prop 029/17</v>
      </c>
      <c r="G393" s="211" t="str">
        <f t="shared" si="20"/>
        <v>029/17</v>
      </c>
      <c r="H393" s="214" t="str">
        <f>TEXT(Uteis[[#This Row],[Coluna1]],"MM-AAAA")</f>
        <v>03-2021</v>
      </c>
      <c r="I393" s="215"/>
    </row>
    <row r="394" spans="1:9" x14ac:dyDescent="0.25">
      <c r="A394" s="211" t="s">
        <v>305</v>
      </c>
      <c r="B394" s="211" t="s">
        <v>321</v>
      </c>
      <c r="C394" s="211" t="s">
        <v>304</v>
      </c>
      <c r="D394" s="212">
        <f>WEEKDAY(Uteis[[#This Row],[Coluna1]],2)</f>
        <v>2</v>
      </c>
      <c r="E394" s="213" t="str">
        <f t="shared" si="18"/>
        <v>terça-feira</v>
      </c>
      <c r="F394" s="211" t="str">
        <f t="shared" si="19"/>
        <v>Prop 029/17</v>
      </c>
      <c r="G394" s="211" t="str">
        <f t="shared" si="20"/>
        <v>029/17</v>
      </c>
      <c r="H394" s="214" t="str">
        <f>TEXT(Uteis[[#This Row],[Coluna1]],"MM-AAAA")</f>
        <v>03-2021</v>
      </c>
      <c r="I394" s="215"/>
    </row>
    <row r="395" spans="1:9" x14ac:dyDescent="0.25">
      <c r="A395" s="211" t="s">
        <v>306</v>
      </c>
      <c r="B395" s="211" t="s">
        <v>321</v>
      </c>
      <c r="C395" s="211" t="s">
        <v>304</v>
      </c>
      <c r="D395" s="212">
        <f>WEEKDAY(Uteis[[#This Row],[Coluna1]],2)</f>
        <v>3</v>
      </c>
      <c r="E395" s="213" t="str">
        <f t="shared" si="18"/>
        <v>quarta-feira</v>
      </c>
      <c r="F395" s="211" t="str">
        <f t="shared" si="19"/>
        <v>Prop 029/17</v>
      </c>
      <c r="G395" s="211" t="str">
        <f t="shared" si="20"/>
        <v>029/17</v>
      </c>
      <c r="H395" s="214" t="str">
        <f>TEXT(Uteis[[#This Row],[Coluna1]],"MM-AAAA")</f>
        <v>03-2021</v>
      </c>
      <c r="I395" s="215"/>
    </row>
    <row r="396" spans="1:9" x14ac:dyDescent="0.25">
      <c r="A396" s="211" t="s">
        <v>307</v>
      </c>
      <c r="B396" s="211" t="s">
        <v>321</v>
      </c>
      <c r="C396" s="211" t="s">
        <v>304</v>
      </c>
      <c r="D396" s="212">
        <f>WEEKDAY(Uteis[[#This Row],[Coluna1]],2)</f>
        <v>4</v>
      </c>
      <c r="E396" s="213" t="str">
        <f t="shared" si="18"/>
        <v>quinta-feira</v>
      </c>
      <c r="F396" s="211" t="str">
        <f t="shared" si="19"/>
        <v>Prop 029/17</v>
      </c>
      <c r="G396" s="211" t="str">
        <f t="shared" si="20"/>
        <v>029/17</v>
      </c>
      <c r="H396" s="214" t="str">
        <f>TEXT(Uteis[[#This Row],[Coluna1]],"MM-AAAA")</f>
        <v>03-2021</v>
      </c>
      <c r="I396" s="215"/>
    </row>
    <row r="397" spans="1:9" x14ac:dyDescent="0.25">
      <c r="A397" s="211" t="s">
        <v>308</v>
      </c>
      <c r="B397" s="211" t="s">
        <v>321</v>
      </c>
      <c r="C397" s="211" t="s">
        <v>304</v>
      </c>
      <c r="D397" s="212">
        <f>WEEKDAY(Uteis[[#This Row],[Coluna1]],2)</f>
        <v>5</v>
      </c>
      <c r="E397" s="213" t="str">
        <f t="shared" si="18"/>
        <v>sexta-feira</v>
      </c>
      <c r="F397" s="211" t="str">
        <f t="shared" si="19"/>
        <v>Prop 029/17</v>
      </c>
      <c r="G397" s="211" t="str">
        <f t="shared" si="20"/>
        <v>029/17</v>
      </c>
      <c r="H397" s="214" t="str">
        <f>TEXT(Uteis[[#This Row],[Coluna1]],"MM-AAAA")</f>
        <v>03-2021</v>
      </c>
      <c r="I397" s="215"/>
    </row>
    <row r="398" spans="1:9" x14ac:dyDescent="0.25">
      <c r="A398" s="211" t="s">
        <v>309</v>
      </c>
      <c r="B398" s="211" t="s">
        <v>321</v>
      </c>
      <c r="C398" s="211" t="s">
        <v>310</v>
      </c>
      <c r="D398" s="212">
        <f>WEEKDAY(Uteis[[#This Row],[Coluna1]],2)</f>
        <v>6</v>
      </c>
      <c r="E398" s="213" t="str">
        <f t="shared" si="18"/>
        <v>sábado</v>
      </c>
      <c r="F398" s="211" t="str">
        <f t="shared" si="19"/>
        <v>Prop 443/20</v>
      </c>
      <c r="G398" s="211" t="str">
        <f t="shared" si="20"/>
        <v>443/20</v>
      </c>
      <c r="H398" s="214" t="str">
        <f>TEXT(Uteis[[#This Row],[Coluna1]],"MM-AAAA")</f>
        <v>03-2021</v>
      </c>
      <c r="I398" s="215"/>
    </row>
    <row r="399" spans="1:9" x14ac:dyDescent="0.25">
      <c r="A399" s="211" t="s">
        <v>311</v>
      </c>
      <c r="B399" s="211" t="s">
        <v>321</v>
      </c>
      <c r="C399" s="211" t="s">
        <v>304</v>
      </c>
      <c r="D399" s="212">
        <f>WEEKDAY(Uteis[[#This Row],[Coluna1]],2)</f>
        <v>1</v>
      </c>
      <c r="E399" s="213" t="str">
        <f t="shared" si="18"/>
        <v>segunda-feira</v>
      </c>
      <c r="F399" s="211" t="str">
        <f t="shared" si="19"/>
        <v>Prop 029/17</v>
      </c>
      <c r="G399" s="211" t="str">
        <f t="shared" si="20"/>
        <v>029/17</v>
      </c>
      <c r="H399" s="214" t="str">
        <f>TEXT(Uteis[[#This Row],[Coluna1]],"MM-AAAA")</f>
        <v>03-2021</v>
      </c>
      <c r="I399" s="215"/>
    </row>
    <row r="400" spans="1:9" x14ac:dyDescent="0.25">
      <c r="A400" s="211" t="s">
        <v>312</v>
      </c>
      <c r="B400" s="211" t="s">
        <v>321</v>
      </c>
      <c r="C400" s="211" t="s">
        <v>304</v>
      </c>
      <c r="D400" s="212">
        <f>WEEKDAY(Uteis[[#This Row],[Coluna1]],2)</f>
        <v>2</v>
      </c>
      <c r="E400" s="213" t="str">
        <f t="shared" si="18"/>
        <v>terça-feira</v>
      </c>
      <c r="F400" s="211" t="str">
        <f t="shared" si="19"/>
        <v>Prop 029/17</v>
      </c>
      <c r="G400" s="211" t="str">
        <f t="shared" si="20"/>
        <v>029/17</v>
      </c>
      <c r="H400" s="214" t="str">
        <f>TEXT(Uteis[[#This Row],[Coluna1]],"MM-AAAA")</f>
        <v>03-2021</v>
      </c>
      <c r="I400" s="215"/>
    </row>
    <row r="401" spans="1:9" x14ac:dyDescent="0.25">
      <c r="A401" s="211" t="s">
        <v>300</v>
      </c>
      <c r="B401" s="211" t="s">
        <v>322</v>
      </c>
      <c r="C401" s="211" t="s">
        <v>323</v>
      </c>
      <c r="D401" s="212">
        <f>WEEKDAY(Uteis[[#This Row],[Coluna1]],2)</f>
        <v>3</v>
      </c>
      <c r="E401" s="213" t="str">
        <f t="shared" ref="E401:E464" si="21">IF(D401=" "," ",(IF(D401=7,"domingo",IF(D401=6,"sábado",IF(D401=5,"sexta-feira",IF(D401=4,"quinta-feira",IF(D401=3,"quarta-feira",IF(D401=2,"terça-feira","segunda-feira"))))))))</f>
        <v>quarta-feira</v>
      </c>
      <c r="F401" s="211" t="str">
        <f t="shared" ref="F401:F464" si="22">LEFT(C401,11)</f>
        <v>Prop 024/21</v>
      </c>
      <c r="G401" s="211" t="str">
        <f t="shared" ref="G401:G464" si="23">RIGHT(F401,6)</f>
        <v>024/21</v>
      </c>
      <c r="H401" s="214" t="str">
        <f>TEXT(Uteis[[#This Row],[Coluna1]],"MM-AAAA")</f>
        <v>03-2021</v>
      </c>
      <c r="I401" s="215"/>
    </row>
    <row r="402" spans="1:9" x14ac:dyDescent="0.25">
      <c r="A402" s="211" t="s">
        <v>315</v>
      </c>
      <c r="B402" s="211" t="s">
        <v>321</v>
      </c>
      <c r="C402" s="211" t="s">
        <v>304</v>
      </c>
      <c r="D402" s="212">
        <f>WEEKDAY(Uteis[[#This Row],[Coluna1]],2)</f>
        <v>4</v>
      </c>
      <c r="E402" s="213" t="str">
        <f t="shared" si="21"/>
        <v>quinta-feira</v>
      </c>
      <c r="F402" s="211" t="str">
        <f t="shared" si="22"/>
        <v>Prop 029/17</v>
      </c>
      <c r="G402" s="211" t="str">
        <f t="shared" si="23"/>
        <v>029/17</v>
      </c>
      <c r="H402" s="214" t="str">
        <f>TEXT(Uteis[[#This Row],[Coluna1]],"MM-AAAA")</f>
        <v>03-2021</v>
      </c>
      <c r="I402" s="215"/>
    </row>
    <row r="403" spans="1:9" x14ac:dyDescent="0.25">
      <c r="A403" s="211" t="s">
        <v>324</v>
      </c>
      <c r="B403" s="211" t="s">
        <v>321</v>
      </c>
      <c r="C403" s="211" t="s">
        <v>314</v>
      </c>
      <c r="D403" s="212">
        <f>WEEKDAY(Uteis[[#This Row],[Coluna1]],2)</f>
        <v>5</v>
      </c>
      <c r="E403" s="213" t="str">
        <f t="shared" si="21"/>
        <v>sexta-feira</v>
      </c>
      <c r="F403" s="211" t="str">
        <f t="shared" si="22"/>
        <v>Prop 102/20</v>
      </c>
      <c r="G403" s="211" t="str">
        <f t="shared" si="23"/>
        <v>102/20</v>
      </c>
      <c r="H403" s="214" t="str">
        <f>TEXT(Uteis[[#This Row],[Coluna1]],"MM-AAAA")</f>
        <v>03-2021</v>
      </c>
      <c r="I403" s="215"/>
    </row>
    <row r="404" spans="1:9" x14ac:dyDescent="0.25">
      <c r="A404" s="211" t="s">
        <v>316</v>
      </c>
      <c r="B404" s="211" t="s">
        <v>321</v>
      </c>
      <c r="C404" s="211" t="s">
        <v>314</v>
      </c>
      <c r="D404" s="212">
        <f>WEEKDAY(Uteis[[#This Row],[Coluna1]],2)</f>
        <v>1</v>
      </c>
      <c r="E404" s="213" t="str">
        <f t="shared" si="21"/>
        <v>segunda-feira</v>
      </c>
      <c r="F404" s="211" t="str">
        <f t="shared" si="22"/>
        <v>Prop 102/20</v>
      </c>
      <c r="G404" s="211" t="str">
        <f t="shared" si="23"/>
        <v>102/20</v>
      </c>
      <c r="H404" s="214" t="str">
        <f>TEXT(Uteis[[#This Row],[Coluna1]],"MM-AAAA")</f>
        <v>03-2021</v>
      </c>
      <c r="I404" s="215"/>
    </row>
    <row r="405" spans="1:9" x14ac:dyDescent="0.25">
      <c r="A405" s="211" t="s">
        <v>317</v>
      </c>
      <c r="B405" s="211" t="s">
        <v>321</v>
      </c>
      <c r="C405" s="211" t="s">
        <v>314</v>
      </c>
      <c r="D405" s="212">
        <f>WEEKDAY(Uteis[[#This Row],[Coluna1]],2)</f>
        <v>2</v>
      </c>
      <c r="E405" s="213" t="str">
        <f t="shared" si="21"/>
        <v>terça-feira</v>
      </c>
      <c r="F405" s="211" t="str">
        <f t="shared" si="22"/>
        <v>Prop 102/20</v>
      </c>
      <c r="G405" s="211" t="str">
        <f t="shared" si="23"/>
        <v>102/20</v>
      </c>
      <c r="H405" s="214" t="str">
        <f>TEXT(Uteis[[#This Row],[Coluna1]],"MM-AAAA")</f>
        <v>03-2021</v>
      </c>
      <c r="I405" s="215"/>
    </row>
    <row r="406" spans="1:9" x14ac:dyDescent="0.25">
      <c r="A406" s="211" t="s">
        <v>318</v>
      </c>
      <c r="B406" s="211" t="s">
        <v>321</v>
      </c>
      <c r="C406" s="211" t="s">
        <v>314</v>
      </c>
      <c r="D406" s="212">
        <f>WEEKDAY(Uteis[[#This Row],[Coluna1]],2)</f>
        <v>3</v>
      </c>
      <c r="E406" s="213" t="str">
        <f t="shared" si="21"/>
        <v>quarta-feira</v>
      </c>
      <c r="F406" s="211" t="str">
        <f t="shared" si="22"/>
        <v>Prop 102/20</v>
      </c>
      <c r="G406" s="211" t="str">
        <f t="shared" si="23"/>
        <v>102/20</v>
      </c>
      <c r="H406" s="214" t="str">
        <f>TEXT(Uteis[[#This Row],[Coluna1]],"MM-AAAA")</f>
        <v>03-2021</v>
      </c>
      <c r="I406" s="215"/>
    </row>
    <row r="407" spans="1:9" x14ac:dyDescent="0.25">
      <c r="A407" s="211" t="s">
        <v>293</v>
      </c>
      <c r="B407" s="211" t="s">
        <v>36</v>
      </c>
      <c r="C407" s="211" t="s">
        <v>134</v>
      </c>
      <c r="D407" s="212">
        <f>WEEKDAY(Uteis[[#This Row],[Coluna1]],2)</f>
        <v>1</v>
      </c>
      <c r="E407" s="213" t="str">
        <f t="shared" si="21"/>
        <v>segunda-feira</v>
      </c>
      <c r="F407" s="211" t="str">
        <f t="shared" si="22"/>
        <v>Prop 011/21</v>
      </c>
      <c r="G407" s="211" t="str">
        <f t="shared" si="23"/>
        <v>011/21</v>
      </c>
      <c r="H407" s="214" t="str">
        <f>TEXT(Uteis[[#This Row],[Coluna1]],"MM-AAAA")</f>
        <v>03-2021</v>
      </c>
      <c r="I407" s="215"/>
    </row>
    <row r="408" spans="1:9" x14ac:dyDescent="0.25">
      <c r="A408" s="211" t="s">
        <v>294</v>
      </c>
      <c r="B408" s="211" t="s">
        <v>36</v>
      </c>
      <c r="C408" s="211" t="s">
        <v>143</v>
      </c>
      <c r="D408" s="212">
        <f>WEEKDAY(Uteis[[#This Row],[Coluna1]],2)</f>
        <v>2</v>
      </c>
      <c r="E408" s="213" t="str">
        <f t="shared" si="21"/>
        <v>terça-feira</v>
      </c>
      <c r="F408" s="211" t="str">
        <f t="shared" si="22"/>
        <v>Prop 021/21</v>
      </c>
      <c r="G408" s="211" t="str">
        <f t="shared" si="23"/>
        <v>021/21</v>
      </c>
      <c r="H408" s="214" t="str">
        <f>TEXT(Uteis[[#This Row],[Coluna1]],"MM-AAAA")</f>
        <v>03-2021</v>
      </c>
      <c r="I408" s="215"/>
    </row>
    <row r="409" spans="1:9" x14ac:dyDescent="0.25">
      <c r="A409" s="211" t="s">
        <v>295</v>
      </c>
      <c r="B409" s="211" t="s">
        <v>36</v>
      </c>
      <c r="C409" s="211" t="s">
        <v>124</v>
      </c>
      <c r="D409" s="212">
        <f>WEEKDAY(Uteis[[#This Row],[Coluna1]],2)</f>
        <v>3</v>
      </c>
      <c r="E409" s="213" t="str">
        <f t="shared" si="21"/>
        <v>quarta-feira</v>
      </c>
      <c r="F409" s="211" t="str">
        <f t="shared" si="22"/>
        <v>Prop 045/21</v>
      </c>
      <c r="G409" s="211" t="str">
        <f t="shared" si="23"/>
        <v>045/21</v>
      </c>
      <c r="H409" s="214" t="str">
        <f>TEXT(Uteis[[#This Row],[Coluna1]],"MM-AAAA")</f>
        <v>03-2021</v>
      </c>
      <c r="I409" s="215"/>
    </row>
    <row r="410" spans="1:9" x14ac:dyDescent="0.25">
      <c r="A410" s="211" t="s">
        <v>296</v>
      </c>
      <c r="B410" s="211" t="s">
        <v>36</v>
      </c>
      <c r="C410" s="211" t="s">
        <v>124</v>
      </c>
      <c r="D410" s="212">
        <f>WEEKDAY(Uteis[[#This Row],[Coluna1]],2)</f>
        <v>4</v>
      </c>
      <c r="E410" s="213" t="str">
        <f t="shared" si="21"/>
        <v>quinta-feira</v>
      </c>
      <c r="F410" s="211" t="str">
        <f t="shared" si="22"/>
        <v>Prop 045/21</v>
      </c>
      <c r="G410" s="211" t="str">
        <f t="shared" si="23"/>
        <v>045/21</v>
      </c>
      <c r="H410" s="214" t="str">
        <f>TEXT(Uteis[[#This Row],[Coluna1]],"MM-AAAA")</f>
        <v>03-2021</v>
      </c>
      <c r="I410" s="215"/>
    </row>
    <row r="411" spans="1:9" x14ac:dyDescent="0.25">
      <c r="A411" s="211" t="s">
        <v>297</v>
      </c>
      <c r="B411" s="211" t="s">
        <v>36</v>
      </c>
      <c r="C411" s="211" t="s">
        <v>124</v>
      </c>
      <c r="D411" s="212">
        <f>WEEKDAY(Uteis[[#This Row],[Coluna1]],2)</f>
        <v>5</v>
      </c>
      <c r="E411" s="213" t="str">
        <f t="shared" si="21"/>
        <v>sexta-feira</v>
      </c>
      <c r="F411" s="211" t="str">
        <f t="shared" si="22"/>
        <v>Prop 045/21</v>
      </c>
      <c r="G411" s="211" t="str">
        <f t="shared" si="23"/>
        <v>045/21</v>
      </c>
      <c r="H411" s="214" t="str">
        <f>TEXT(Uteis[[#This Row],[Coluna1]],"MM-AAAA")</f>
        <v>03-2021</v>
      </c>
      <c r="I411" s="215"/>
    </row>
    <row r="412" spans="1:9" x14ac:dyDescent="0.25">
      <c r="A412" s="211" t="s">
        <v>298</v>
      </c>
      <c r="B412" s="211" t="s">
        <v>36</v>
      </c>
      <c r="C412" s="211" t="s">
        <v>124</v>
      </c>
      <c r="D412" s="212">
        <f>WEEKDAY(Uteis[[#This Row],[Coluna1]],2)</f>
        <v>1</v>
      </c>
      <c r="E412" s="213" t="str">
        <f t="shared" si="21"/>
        <v>segunda-feira</v>
      </c>
      <c r="F412" s="211" t="str">
        <f t="shared" si="22"/>
        <v>Prop 045/21</v>
      </c>
      <c r="G412" s="211" t="str">
        <f t="shared" si="23"/>
        <v>045/21</v>
      </c>
      <c r="H412" s="214" t="str">
        <f>TEXT(Uteis[[#This Row],[Coluna1]],"MM-AAAA")</f>
        <v>03-2021</v>
      </c>
      <c r="I412" s="215"/>
    </row>
    <row r="413" spans="1:9" x14ac:dyDescent="0.25">
      <c r="A413" s="211" t="s">
        <v>299</v>
      </c>
      <c r="B413" s="211" t="s">
        <v>36</v>
      </c>
      <c r="C413" s="211" t="s">
        <v>124</v>
      </c>
      <c r="D413" s="212">
        <f>WEEKDAY(Uteis[[#This Row],[Coluna1]],2)</f>
        <v>2</v>
      </c>
      <c r="E413" s="213" t="str">
        <f t="shared" si="21"/>
        <v>terça-feira</v>
      </c>
      <c r="F413" s="211" t="str">
        <f t="shared" si="22"/>
        <v>Prop 045/21</v>
      </c>
      <c r="G413" s="211" t="str">
        <f t="shared" si="23"/>
        <v>045/21</v>
      </c>
      <c r="H413" s="214" t="str">
        <f>TEXT(Uteis[[#This Row],[Coluna1]],"MM-AAAA")</f>
        <v>03-2021</v>
      </c>
      <c r="I413" s="215"/>
    </row>
    <row r="414" spans="1:9" x14ac:dyDescent="0.25">
      <c r="A414" s="211" t="s">
        <v>300</v>
      </c>
      <c r="B414" s="211" t="s">
        <v>36</v>
      </c>
      <c r="C414" s="211" t="s">
        <v>124</v>
      </c>
      <c r="D414" s="212">
        <f>WEEKDAY(Uteis[[#This Row],[Coluna1]],2)</f>
        <v>3</v>
      </c>
      <c r="E414" s="213" t="str">
        <f t="shared" si="21"/>
        <v>quarta-feira</v>
      </c>
      <c r="F414" s="211" t="str">
        <f t="shared" si="22"/>
        <v>Prop 045/21</v>
      </c>
      <c r="G414" s="211" t="str">
        <f t="shared" si="23"/>
        <v>045/21</v>
      </c>
      <c r="H414" s="214" t="str">
        <f>TEXT(Uteis[[#This Row],[Coluna1]],"MM-AAAA")</f>
        <v>03-2021</v>
      </c>
      <c r="I414" s="215"/>
    </row>
    <row r="415" spans="1:9" x14ac:dyDescent="0.25">
      <c r="A415" s="211" t="s">
        <v>301</v>
      </c>
      <c r="B415" s="211" t="s">
        <v>36</v>
      </c>
      <c r="C415" s="211" t="s">
        <v>124</v>
      </c>
      <c r="D415" s="212">
        <f>WEEKDAY(Uteis[[#This Row],[Coluna1]],2)</f>
        <v>4</v>
      </c>
      <c r="E415" s="213" t="str">
        <f t="shared" si="21"/>
        <v>quinta-feira</v>
      </c>
      <c r="F415" s="211" t="str">
        <f t="shared" si="22"/>
        <v>Prop 045/21</v>
      </c>
      <c r="G415" s="211" t="str">
        <f t="shared" si="23"/>
        <v>045/21</v>
      </c>
      <c r="H415" s="214" t="str">
        <f>TEXT(Uteis[[#This Row],[Coluna1]],"MM-AAAA")</f>
        <v>03-2021</v>
      </c>
      <c r="I415" s="215"/>
    </row>
    <row r="416" spans="1:9" x14ac:dyDescent="0.25">
      <c r="A416" s="211" t="s">
        <v>302</v>
      </c>
      <c r="B416" s="211" t="s">
        <v>36</v>
      </c>
      <c r="C416" s="211" t="s">
        <v>124</v>
      </c>
      <c r="D416" s="212">
        <f>WEEKDAY(Uteis[[#This Row],[Coluna1]],2)</f>
        <v>5</v>
      </c>
      <c r="E416" s="213" t="str">
        <f t="shared" si="21"/>
        <v>sexta-feira</v>
      </c>
      <c r="F416" s="211" t="str">
        <f t="shared" si="22"/>
        <v>Prop 045/21</v>
      </c>
      <c r="G416" s="211" t="str">
        <f t="shared" si="23"/>
        <v>045/21</v>
      </c>
      <c r="H416" s="214" t="str">
        <f>TEXT(Uteis[[#This Row],[Coluna1]],"MM-AAAA")</f>
        <v>03-2021</v>
      </c>
      <c r="I416" s="215"/>
    </row>
    <row r="417" spans="1:9" x14ac:dyDescent="0.25">
      <c r="A417" s="211" t="s">
        <v>303</v>
      </c>
      <c r="B417" s="211" t="s">
        <v>36</v>
      </c>
      <c r="C417" s="211" t="s">
        <v>124</v>
      </c>
      <c r="D417" s="212">
        <f>WEEKDAY(Uteis[[#This Row],[Coluna1]],2)</f>
        <v>1</v>
      </c>
      <c r="E417" s="213" t="str">
        <f t="shared" si="21"/>
        <v>segunda-feira</v>
      </c>
      <c r="F417" s="211" t="str">
        <f t="shared" si="22"/>
        <v>Prop 045/21</v>
      </c>
      <c r="G417" s="211" t="str">
        <f t="shared" si="23"/>
        <v>045/21</v>
      </c>
      <c r="H417" s="214" t="str">
        <f>TEXT(Uteis[[#This Row],[Coluna1]],"MM-AAAA")</f>
        <v>03-2021</v>
      </c>
      <c r="I417" s="215"/>
    </row>
    <row r="418" spans="1:9" x14ac:dyDescent="0.25">
      <c r="A418" s="211" t="s">
        <v>305</v>
      </c>
      <c r="B418" s="211" t="s">
        <v>36</v>
      </c>
      <c r="C418" s="211" t="s">
        <v>124</v>
      </c>
      <c r="D418" s="212">
        <f>WEEKDAY(Uteis[[#This Row],[Coluna1]],2)</f>
        <v>2</v>
      </c>
      <c r="E418" s="213" t="str">
        <f t="shared" si="21"/>
        <v>terça-feira</v>
      </c>
      <c r="F418" s="211" t="str">
        <f t="shared" si="22"/>
        <v>Prop 045/21</v>
      </c>
      <c r="G418" s="211" t="str">
        <f t="shared" si="23"/>
        <v>045/21</v>
      </c>
      <c r="H418" s="214" t="str">
        <f>TEXT(Uteis[[#This Row],[Coluna1]],"MM-AAAA")</f>
        <v>03-2021</v>
      </c>
      <c r="I418" s="215"/>
    </row>
    <row r="419" spans="1:9" x14ac:dyDescent="0.25">
      <c r="A419" s="211" t="s">
        <v>306</v>
      </c>
      <c r="B419" s="211" t="s">
        <v>36</v>
      </c>
      <c r="C419" s="211" t="s">
        <v>124</v>
      </c>
      <c r="D419" s="212">
        <f>WEEKDAY(Uteis[[#This Row],[Coluna1]],2)</f>
        <v>3</v>
      </c>
      <c r="E419" s="213" t="str">
        <f t="shared" si="21"/>
        <v>quarta-feira</v>
      </c>
      <c r="F419" s="211" t="str">
        <f t="shared" si="22"/>
        <v>Prop 045/21</v>
      </c>
      <c r="G419" s="211" t="str">
        <f t="shared" si="23"/>
        <v>045/21</v>
      </c>
      <c r="H419" s="214" t="str">
        <f>TEXT(Uteis[[#This Row],[Coluna1]],"MM-AAAA")</f>
        <v>03-2021</v>
      </c>
      <c r="I419" s="215"/>
    </row>
    <row r="420" spans="1:9" x14ac:dyDescent="0.25">
      <c r="A420" s="211" t="s">
        <v>307</v>
      </c>
      <c r="B420" s="211" t="s">
        <v>36</v>
      </c>
      <c r="C420" s="211" t="s">
        <v>124</v>
      </c>
      <c r="D420" s="212">
        <f>WEEKDAY(Uteis[[#This Row],[Coluna1]],2)</f>
        <v>4</v>
      </c>
      <c r="E420" s="213" t="str">
        <f t="shared" si="21"/>
        <v>quinta-feira</v>
      </c>
      <c r="F420" s="211" t="str">
        <f t="shared" si="22"/>
        <v>Prop 045/21</v>
      </c>
      <c r="G420" s="211" t="str">
        <f t="shared" si="23"/>
        <v>045/21</v>
      </c>
      <c r="H420" s="214" t="str">
        <f>TEXT(Uteis[[#This Row],[Coluna1]],"MM-AAAA")</f>
        <v>03-2021</v>
      </c>
      <c r="I420" s="215"/>
    </row>
    <row r="421" spans="1:9" x14ac:dyDescent="0.25">
      <c r="A421" s="211" t="s">
        <v>308</v>
      </c>
      <c r="B421" s="211" t="s">
        <v>36</v>
      </c>
      <c r="C421" s="211" t="s">
        <v>124</v>
      </c>
      <c r="D421" s="212">
        <f>WEEKDAY(Uteis[[#This Row],[Coluna1]],2)</f>
        <v>5</v>
      </c>
      <c r="E421" s="213" t="str">
        <f t="shared" si="21"/>
        <v>sexta-feira</v>
      </c>
      <c r="F421" s="211" t="str">
        <f t="shared" si="22"/>
        <v>Prop 045/21</v>
      </c>
      <c r="G421" s="211" t="str">
        <f t="shared" si="23"/>
        <v>045/21</v>
      </c>
      <c r="H421" s="214" t="str">
        <f>TEXT(Uteis[[#This Row],[Coluna1]],"MM-AAAA")</f>
        <v>03-2021</v>
      </c>
      <c r="I421" s="215"/>
    </row>
    <row r="422" spans="1:9" x14ac:dyDescent="0.25">
      <c r="A422" s="211" t="s">
        <v>312</v>
      </c>
      <c r="B422" s="211" t="s">
        <v>36</v>
      </c>
      <c r="C422" s="211" t="s">
        <v>124</v>
      </c>
      <c r="D422" s="212">
        <f>WEEKDAY(Uteis[[#This Row],[Coluna1]],2)</f>
        <v>2</v>
      </c>
      <c r="E422" s="213" t="str">
        <f t="shared" si="21"/>
        <v>terça-feira</v>
      </c>
      <c r="F422" s="211" t="str">
        <f t="shared" si="22"/>
        <v>Prop 045/21</v>
      </c>
      <c r="G422" s="211" t="str">
        <f t="shared" si="23"/>
        <v>045/21</v>
      </c>
      <c r="H422" s="214" t="str">
        <f>TEXT(Uteis[[#This Row],[Coluna1]],"MM-AAAA")</f>
        <v>03-2021</v>
      </c>
      <c r="I422" s="215"/>
    </row>
    <row r="423" spans="1:9" x14ac:dyDescent="0.25">
      <c r="A423" s="211" t="s">
        <v>313</v>
      </c>
      <c r="B423" s="211" t="s">
        <v>36</v>
      </c>
      <c r="C423" s="211" t="s">
        <v>124</v>
      </c>
      <c r="D423" s="212">
        <f>WEEKDAY(Uteis[[#This Row],[Coluna1]],2)</f>
        <v>3</v>
      </c>
      <c r="E423" s="213" t="str">
        <f t="shared" si="21"/>
        <v>quarta-feira</v>
      </c>
      <c r="F423" s="211" t="str">
        <f t="shared" si="22"/>
        <v>Prop 045/21</v>
      </c>
      <c r="G423" s="211" t="str">
        <f t="shared" si="23"/>
        <v>045/21</v>
      </c>
      <c r="H423" s="214" t="str">
        <f>TEXT(Uteis[[#This Row],[Coluna1]],"MM-AAAA")</f>
        <v>03-2021</v>
      </c>
      <c r="I423" s="215"/>
    </row>
    <row r="424" spans="1:9" x14ac:dyDescent="0.25">
      <c r="A424" s="211" t="s">
        <v>315</v>
      </c>
      <c r="B424" s="211" t="s">
        <v>36</v>
      </c>
      <c r="C424" s="211" t="s">
        <v>124</v>
      </c>
      <c r="D424" s="212">
        <f>WEEKDAY(Uteis[[#This Row],[Coluna1]],2)</f>
        <v>4</v>
      </c>
      <c r="E424" s="213" t="str">
        <f t="shared" si="21"/>
        <v>quinta-feira</v>
      </c>
      <c r="F424" s="211" t="str">
        <f t="shared" si="22"/>
        <v>Prop 045/21</v>
      </c>
      <c r="G424" s="211" t="str">
        <f t="shared" si="23"/>
        <v>045/21</v>
      </c>
      <c r="H424" s="214" t="str">
        <f>TEXT(Uteis[[#This Row],[Coluna1]],"MM-AAAA")</f>
        <v>03-2021</v>
      </c>
      <c r="I424" s="215"/>
    </row>
    <row r="425" spans="1:9" x14ac:dyDescent="0.25">
      <c r="A425" s="211" t="s">
        <v>324</v>
      </c>
      <c r="B425" s="211" t="s">
        <v>36</v>
      </c>
      <c r="C425" s="211" t="s">
        <v>124</v>
      </c>
      <c r="D425" s="212">
        <f>WEEKDAY(Uteis[[#This Row],[Coluna1]],2)</f>
        <v>5</v>
      </c>
      <c r="E425" s="213" t="str">
        <f t="shared" si="21"/>
        <v>sexta-feira</v>
      </c>
      <c r="F425" s="211" t="str">
        <f t="shared" si="22"/>
        <v>Prop 045/21</v>
      </c>
      <c r="G425" s="211" t="str">
        <f t="shared" si="23"/>
        <v>045/21</v>
      </c>
      <c r="H425" s="214" t="str">
        <f>TEXT(Uteis[[#This Row],[Coluna1]],"MM-AAAA")</f>
        <v>03-2021</v>
      </c>
      <c r="I425" s="215"/>
    </row>
    <row r="426" spans="1:9" x14ac:dyDescent="0.25">
      <c r="A426" s="211" t="s">
        <v>316</v>
      </c>
      <c r="B426" s="211" t="s">
        <v>36</v>
      </c>
      <c r="C426" s="211" t="s">
        <v>124</v>
      </c>
      <c r="D426" s="212">
        <f>WEEKDAY(Uteis[[#This Row],[Coluna1]],2)</f>
        <v>1</v>
      </c>
      <c r="E426" s="213" t="str">
        <f t="shared" si="21"/>
        <v>segunda-feira</v>
      </c>
      <c r="F426" s="211" t="str">
        <f t="shared" si="22"/>
        <v>Prop 045/21</v>
      </c>
      <c r="G426" s="211" t="str">
        <f t="shared" si="23"/>
        <v>045/21</v>
      </c>
      <c r="H426" s="214" t="str">
        <f>TEXT(Uteis[[#This Row],[Coluna1]],"MM-AAAA")</f>
        <v>03-2021</v>
      </c>
      <c r="I426" s="215"/>
    </row>
    <row r="427" spans="1:9" x14ac:dyDescent="0.25">
      <c r="A427" s="211" t="s">
        <v>317</v>
      </c>
      <c r="B427" s="211" t="s">
        <v>36</v>
      </c>
      <c r="C427" s="211" t="s">
        <v>124</v>
      </c>
      <c r="D427" s="212">
        <f>WEEKDAY(Uteis[[#This Row],[Coluna1]],2)</f>
        <v>2</v>
      </c>
      <c r="E427" s="213" t="str">
        <f t="shared" si="21"/>
        <v>terça-feira</v>
      </c>
      <c r="F427" s="211" t="str">
        <f t="shared" si="22"/>
        <v>Prop 045/21</v>
      </c>
      <c r="G427" s="211" t="str">
        <f t="shared" si="23"/>
        <v>045/21</v>
      </c>
      <c r="H427" s="214" t="str">
        <f>TEXT(Uteis[[#This Row],[Coluna1]],"MM-AAAA")</f>
        <v>03-2021</v>
      </c>
      <c r="I427" s="215"/>
    </row>
    <row r="428" spans="1:9" x14ac:dyDescent="0.25">
      <c r="A428" s="211" t="s">
        <v>318</v>
      </c>
      <c r="B428" s="211" t="s">
        <v>36</v>
      </c>
      <c r="C428" s="211" t="s">
        <v>325</v>
      </c>
      <c r="D428" s="212">
        <f>WEEKDAY(Uteis[[#This Row],[Coluna1]],2)</f>
        <v>3</v>
      </c>
      <c r="E428" s="213" t="str">
        <f t="shared" si="21"/>
        <v>quarta-feira</v>
      </c>
      <c r="F428" s="211" t="str">
        <f t="shared" si="22"/>
        <v>Prop 096/21</v>
      </c>
      <c r="G428" s="211" t="str">
        <f t="shared" si="23"/>
        <v>096/21</v>
      </c>
      <c r="H428" s="214" t="str">
        <f>TEXT(Uteis[[#This Row],[Coluna1]],"MM-AAAA")</f>
        <v>03-2021</v>
      </c>
      <c r="I428" s="215"/>
    </row>
    <row r="429" spans="1:9" x14ac:dyDescent="0.25">
      <c r="A429" s="211" t="s">
        <v>293</v>
      </c>
      <c r="B429" s="211" t="s">
        <v>82</v>
      </c>
      <c r="C429" s="211" t="s">
        <v>128</v>
      </c>
      <c r="D429" s="212">
        <f>WEEKDAY(Uteis[[#This Row],[Coluna1]],2)</f>
        <v>1</v>
      </c>
      <c r="E429" s="213" t="str">
        <f t="shared" si="21"/>
        <v>segunda-feira</v>
      </c>
      <c r="F429" s="211" t="str">
        <f t="shared" si="22"/>
        <v>Prop 112/20</v>
      </c>
      <c r="G429" s="211" t="str">
        <f t="shared" si="23"/>
        <v>112/20</v>
      </c>
      <c r="H429" s="214" t="str">
        <f>TEXT(Uteis[[#This Row],[Coluna1]],"MM-AAAA")</f>
        <v>03-2021</v>
      </c>
      <c r="I429" s="215"/>
    </row>
    <row r="430" spans="1:9" x14ac:dyDescent="0.25">
      <c r="A430" s="211" t="s">
        <v>294</v>
      </c>
      <c r="B430" s="211" t="s">
        <v>82</v>
      </c>
      <c r="C430" s="211" t="s">
        <v>128</v>
      </c>
      <c r="D430" s="212">
        <f>WEEKDAY(Uteis[[#This Row],[Coluna1]],2)</f>
        <v>2</v>
      </c>
      <c r="E430" s="213" t="str">
        <f t="shared" si="21"/>
        <v>terça-feira</v>
      </c>
      <c r="F430" s="211" t="str">
        <f t="shared" si="22"/>
        <v>Prop 112/20</v>
      </c>
      <c r="G430" s="211" t="str">
        <f t="shared" si="23"/>
        <v>112/20</v>
      </c>
      <c r="H430" s="214" t="str">
        <f>TEXT(Uteis[[#This Row],[Coluna1]],"MM-AAAA")</f>
        <v>03-2021</v>
      </c>
      <c r="I430" s="215"/>
    </row>
    <row r="431" spans="1:9" x14ac:dyDescent="0.25">
      <c r="A431" s="211" t="s">
        <v>296</v>
      </c>
      <c r="B431" s="211" t="s">
        <v>107</v>
      </c>
      <c r="C431" s="211" t="s">
        <v>126</v>
      </c>
      <c r="D431" s="212">
        <f>WEEKDAY(Uteis[[#This Row],[Coluna1]],2)</f>
        <v>4</v>
      </c>
      <c r="E431" s="213" t="str">
        <f t="shared" si="21"/>
        <v>quinta-feira</v>
      </c>
      <c r="F431" s="211" t="str">
        <f t="shared" si="22"/>
        <v>Prop 051/21</v>
      </c>
      <c r="G431" s="211" t="str">
        <f t="shared" si="23"/>
        <v>051/21</v>
      </c>
      <c r="H431" s="214" t="str">
        <f>TEXT(Uteis[[#This Row],[Coluna1]],"MM-AAAA")</f>
        <v>03-2021</v>
      </c>
      <c r="I431" s="215"/>
    </row>
    <row r="432" spans="1:9" x14ac:dyDescent="0.25">
      <c r="A432" s="211" t="s">
        <v>296</v>
      </c>
      <c r="B432" s="211" t="s">
        <v>108</v>
      </c>
      <c r="C432" s="211" t="s">
        <v>126</v>
      </c>
      <c r="D432" s="212">
        <f>WEEKDAY(Uteis[[#This Row],[Coluna1]],2)</f>
        <v>4</v>
      </c>
      <c r="E432" s="213" t="str">
        <f t="shared" si="21"/>
        <v>quinta-feira</v>
      </c>
      <c r="F432" s="211" t="str">
        <f t="shared" si="22"/>
        <v>Prop 051/21</v>
      </c>
      <c r="G432" s="211" t="str">
        <f t="shared" si="23"/>
        <v>051/21</v>
      </c>
      <c r="H432" s="214" t="str">
        <f>TEXT(Uteis[[#This Row],[Coluna1]],"MM-AAAA")</f>
        <v>03-2021</v>
      </c>
      <c r="I432" s="215"/>
    </row>
    <row r="433" spans="1:9" x14ac:dyDescent="0.25">
      <c r="A433" s="211" t="s">
        <v>296</v>
      </c>
      <c r="B433" s="211" t="s">
        <v>106</v>
      </c>
      <c r="C433" s="211" t="s">
        <v>126</v>
      </c>
      <c r="D433" s="212">
        <f>WEEKDAY(Uteis[[#This Row],[Coluna1]],2)</f>
        <v>4</v>
      </c>
      <c r="E433" s="213" t="str">
        <f t="shared" si="21"/>
        <v>quinta-feira</v>
      </c>
      <c r="F433" s="211" t="str">
        <f t="shared" si="22"/>
        <v>Prop 051/21</v>
      </c>
      <c r="G433" s="211" t="str">
        <f t="shared" si="23"/>
        <v>051/21</v>
      </c>
      <c r="H433" s="214" t="str">
        <f>TEXT(Uteis[[#This Row],[Coluna1]],"MM-AAAA")</f>
        <v>03-2021</v>
      </c>
      <c r="I433" s="215"/>
    </row>
    <row r="434" spans="1:9" x14ac:dyDescent="0.25">
      <c r="A434" s="211" t="s">
        <v>297</v>
      </c>
      <c r="B434" s="211" t="s">
        <v>102</v>
      </c>
      <c r="C434" s="211" t="s">
        <v>126</v>
      </c>
      <c r="D434" s="212">
        <f>WEEKDAY(Uteis[[#This Row],[Coluna1]],2)</f>
        <v>5</v>
      </c>
      <c r="E434" s="213" t="str">
        <f t="shared" si="21"/>
        <v>sexta-feira</v>
      </c>
      <c r="F434" s="211" t="str">
        <f t="shared" si="22"/>
        <v>Prop 051/21</v>
      </c>
      <c r="G434" s="211" t="str">
        <f t="shared" si="23"/>
        <v>051/21</v>
      </c>
      <c r="H434" s="214" t="str">
        <f>TEXT(Uteis[[#This Row],[Coluna1]],"MM-AAAA")</f>
        <v>03-2021</v>
      </c>
      <c r="I434" s="215"/>
    </row>
    <row r="435" spans="1:9" x14ac:dyDescent="0.25">
      <c r="A435" s="211" t="s">
        <v>297</v>
      </c>
      <c r="B435" s="211" t="s">
        <v>82</v>
      </c>
      <c r="C435" s="211" t="s">
        <v>126</v>
      </c>
      <c r="D435" s="212">
        <f>WEEKDAY(Uteis[[#This Row],[Coluna1]],2)</f>
        <v>5</v>
      </c>
      <c r="E435" s="213" t="str">
        <f t="shared" si="21"/>
        <v>sexta-feira</v>
      </c>
      <c r="F435" s="211" t="str">
        <f t="shared" si="22"/>
        <v>Prop 051/21</v>
      </c>
      <c r="G435" s="211" t="str">
        <f t="shared" si="23"/>
        <v>051/21</v>
      </c>
      <c r="H435" s="214" t="str">
        <f>TEXT(Uteis[[#This Row],[Coluna1]],"MM-AAAA")</f>
        <v>03-2021</v>
      </c>
      <c r="I435" s="215"/>
    </row>
    <row r="436" spans="1:9" x14ac:dyDescent="0.25">
      <c r="A436" s="211" t="s">
        <v>297</v>
      </c>
      <c r="B436" s="211" t="s">
        <v>34</v>
      </c>
      <c r="C436" s="211" t="s">
        <v>126</v>
      </c>
      <c r="D436" s="212">
        <f>WEEKDAY(Uteis[[#This Row],[Coluna1]],2)</f>
        <v>5</v>
      </c>
      <c r="E436" s="213" t="str">
        <f t="shared" si="21"/>
        <v>sexta-feira</v>
      </c>
      <c r="F436" s="211" t="str">
        <f t="shared" si="22"/>
        <v>Prop 051/21</v>
      </c>
      <c r="G436" s="211" t="str">
        <f t="shared" si="23"/>
        <v>051/21</v>
      </c>
      <c r="H436" s="214" t="str">
        <f>TEXT(Uteis[[#This Row],[Coluna1]],"MM-AAAA")</f>
        <v>03-2021</v>
      </c>
      <c r="I436" s="215"/>
    </row>
    <row r="437" spans="1:9" x14ac:dyDescent="0.25">
      <c r="A437" s="211" t="s">
        <v>297</v>
      </c>
      <c r="B437" s="211" t="s">
        <v>100</v>
      </c>
      <c r="C437" s="211" t="s">
        <v>126</v>
      </c>
      <c r="D437" s="212">
        <f>WEEKDAY(Uteis[[#This Row],[Coluna1]],2)</f>
        <v>5</v>
      </c>
      <c r="E437" s="213" t="str">
        <f t="shared" si="21"/>
        <v>sexta-feira</v>
      </c>
      <c r="F437" s="211" t="str">
        <f t="shared" si="22"/>
        <v>Prop 051/21</v>
      </c>
      <c r="G437" s="211" t="str">
        <f t="shared" si="23"/>
        <v>051/21</v>
      </c>
      <c r="H437" s="214" t="str">
        <f>TEXT(Uteis[[#This Row],[Coluna1]],"MM-AAAA")</f>
        <v>03-2021</v>
      </c>
      <c r="I437" s="215"/>
    </row>
    <row r="438" spans="1:9" x14ac:dyDescent="0.25">
      <c r="A438" s="211" t="s">
        <v>297</v>
      </c>
      <c r="B438" s="211" t="s">
        <v>96</v>
      </c>
      <c r="C438" s="211" t="s">
        <v>126</v>
      </c>
      <c r="D438" s="212">
        <f>WEEKDAY(Uteis[[#This Row],[Coluna1]],2)</f>
        <v>5</v>
      </c>
      <c r="E438" s="213" t="str">
        <f t="shared" si="21"/>
        <v>sexta-feira</v>
      </c>
      <c r="F438" s="211" t="str">
        <f t="shared" si="22"/>
        <v>Prop 051/21</v>
      </c>
      <c r="G438" s="211" t="str">
        <f t="shared" si="23"/>
        <v>051/21</v>
      </c>
      <c r="H438" s="214" t="str">
        <f>TEXT(Uteis[[#This Row],[Coluna1]],"MM-AAAA")</f>
        <v>03-2021</v>
      </c>
      <c r="I438" s="215"/>
    </row>
    <row r="439" spans="1:9" x14ac:dyDescent="0.25">
      <c r="A439" s="211" t="s">
        <v>297</v>
      </c>
      <c r="B439" s="211" t="s">
        <v>81</v>
      </c>
      <c r="C439" s="211" t="s">
        <v>126</v>
      </c>
      <c r="D439" s="212">
        <f>WEEKDAY(Uteis[[#This Row],[Coluna1]],2)</f>
        <v>5</v>
      </c>
      <c r="E439" s="213" t="str">
        <f t="shared" si="21"/>
        <v>sexta-feira</v>
      </c>
      <c r="F439" s="211" t="str">
        <f t="shared" si="22"/>
        <v>Prop 051/21</v>
      </c>
      <c r="G439" s="211" t="str">
        <f t="shared" si="23"/>
        <v>051/21</v>
      </c>
      <c r="H439" s="214" t="str">
        <f>TEXT(Uteis[[#This Row],[Coluna1]],"MM-AAAA")</f>
        <v>03-2021</v>
      </c>
      <c r="I439" s="215"/>
    </row>
    <row r="440" spans="1:9" x14ac:dyDescent="0.25">
      <c r="A440" s="211" t="s">
        <v>297</v>
      </c>
      <c r="B440" s="211" t="s">
        <v>105</v>
      </c>
      <c r="C440" s="211" t="s">
        <v>126</v>
      </c>
      <c r="D440" s="212">
        <f>WEEKDAY(Uteis[[#This Row],[Coluna1]],2)</f>
        <v>5</v>
      </c>
      <c r="E440" s="213" t="str">
        <f t="shared" si="21"/>
        <v>sexta-feira</v>
      </c>
      <c r="F440" s="211" t="str">
        <f t="shared" si="22"/>
        <v>Prop 051/21</v>
      </c>
      <c r="G440" s="211" t="str">
        <f t="shared" si="23"/>
        <v>051/21</v>
      </c>
      <c r="H440" s="214" t="str">
        <f>TEXT(Uteis[[#This Row],[Coluna1]],"MM-AAAA")</f>
        <v>03-2021</v>
      </c>
      <c r="I440" s="215"/>
    </row>
    <row r="441" spans="1:9" x14ac:dyDescent="0.25">
      <c r="A441" s="211" t="s">
        <v>297</v>
      </c>
      <c r="B441" s="211" t="s">
        <v>107</v>
      </c>
      <c r="C441" s="211" t="s">
        <v>126</v>
      </c>
      <c r="D441" s="212">
        <f>WEEKDAY(Uteis[[#This Row],[Coluna1]],2)</f>
        <v>5</v>
      </c>
      <c r="E441" s="213" t="str">
        <f t="shared" si="21"/>
        <v>sexta-feira</v>
      </c>
      <c r="F441" s="211" t="str">
        <f t="shared" si="22"/>
        <v>Prop 051/21</v>
      </c>
      <c r="G441" s="211" t="str">
        <f t="shared" si="23"/>
        <v>051/21</v>
      </c>
      <c r="H441" s="214" t="str">
        <f>TEXT(Uteis[[#This Row],[Coluna1]],"MM-AAAA")</f>
        <v>03-2021</v>
      </c>
      <c r="I441" s="215"/>
    </row>
    <row r="442" spans="1:9" x14ac:dyDescent="0.25">
      <c r="A442" s="211" t="s">
        <v>297</v>
      </c>
      <c r="B442" s="211" t="s">
        <v>108</v>
      </c>
      <c r="C442" s="211" t="s">
        <v>126</v>
      </c>
      <c r="D442" s="212">
        <f>WEEKDAY(Uteis[[#This Row],[Coluna1]],2)</f>
        <v>5</v>
      </c>
      <c r="E442" s="213" t="str">
        <f t="shared" si="21"/>
        <v>sexta-feira</v>
      </c>
      <c r="F442" s="211" t="str">
        <f t="shared" si="22"/>
        <v>Prop 051/21</v>
      </c>
      <c r="G442" s="211" t="str">
        <f t="shared" si="23"/>
        <v>051/21</v>
      </c>
      <c r="H442" s="214" t="str">
        <f>TEXT(Uteis[[#This Row],[Coluna1]],"MM-AAAA")</f>
        <v>03-2021</v>
      </c>
      <c r="I442" s="215"/>
    </row>
    <row r="443" spans="1:9" x14ac:dyDescent="0.25">
      <c r="A443" s="211" t="s">
        <v>297</v>
      </c>
      <c r="B443" s="211" t="s">
        <v>106</v>
      </c>
      <c r="C443" s="211" t="s">
        <v>126</v>
      </c>
      <c r="D443" s="212">
        <f>WEEKDAY(Uteis[[#This Row],[Coluna1]],2)</f>
        <v>5</v>
      </c>
      <c r="E443" s="213" t="str">
        <f t="shared" si="21"/>
        <v>sexta-feira</v>
      </c>
      <c r="F443" s="211" t="str">
        <f t="shared" si="22"/>
        <v>Prop 051/21</v>
      </c>
      <c r="G443" s="211" t="str">
        <f t="shared" si="23"/>
        <v>051/21</v>
      </c>
      <c r="H443" s="214" t="str">
        <f>TEXT(Uteis[[#This Row],[Coluna1]],"MM-AAAA")</f>
        <v>03-2021</v>
      </c>
      <c r="I443" s="215"/>
    </row>
    <row r="444" spans="1:9" x14ac:dyDescent="0.25">
      <c r="A444" s="211" t="s">
        <v>298</v>
      </c>
      <c r="B444" s="211" t="s">
        <v>102</v>
      </c>
      <c r="C444" s="211" t="s">
        <v>126</v>
      </c>
      <c r="D444" s="212">
        <f>WEEKDAY(Uteis[[#This Row],[Coluna1]],2)</f>
        <v>1</v>
      </c>
      <c r="E444" s="213" t="str">
        <f t="shared" si="21"/>
        <v>segunda-feira</v>
      </c>
      <c r="F444" s="211" t="str">
        <f t="shared" si="22"/>
        <v>Prop 051/21</v>
      </c>
      <c r="G444" s="211" t="str">
        <f t="shared" si="23"/>
        <v>051/21</v>
      </c>
      <c r="H444" s="214" t="str">
        <f>TEXT(Uteis[[#This Row],[Coluna1]],"MM-AAAA")</f>
        <v>03-2021</v>
      </c>
      <c r="I444" s="215"/>
    </row>
    <row r="445" spans="1:9" x14ac:dyDescent="0.25">
      <c r="A445" s="211" t="s">
        <v>298</v>
      </c>
      <c r="B445" s="211" t="s">
        <v>82</v>
      </c>
      <c r="C445" s="211" t="s">
        <v>126</v>
      </c>
      <c r="D445" s="212">
        <f>WEEKDAY(Uteis[[#This Row],[Coluna1]],2)</f>
        <v>1</v>
      </c>
      <c r="E445" s="213" t="str">
        <f t="shared" si="21"/>
        <v>segunda-feira</v>
      </c>
      <c r="F445" s="211" t="str">
        <f t="shared" si="22"/>
        <v>Prop 051/21</v>
      </c>
      <c r="G445" s="211" t="str">
        <f t="shared" si="23"/>
        <v>051/21</v>
      </c>
      <c r="H445" s="214" t="str">
        <f>TEXT(Uteis[[#This Row],[Coluna1]],"MM-AAAA")</f>
        <v>03-2021</v>
      </c>
      <c r="I445" s="215"/>
    </row>
    <row r="446" spans="1:9" x14ac:dyDescent="0.25">
      <c r="A446" s="211" t="s">
        <v>298</v>
      </c>
      <c r="B446" s="211" t="s">
        <v>34</v>
      </c>
      <c r="C446" s="211" t="s">
        <v>126</v>
      </c>
      <c r="D446" s="212">
        <f>WEEKDAY(Uteis[[#This Row],[Coluna1]],2)</f>
        <v>1</v>
      </c>
      <c r="E446" s="213" t="str">
        <f t="shared" si="21"/>
        <v>segunda-feira</v>
      </c>
      <c r="F446" s="211" t="str">
        <f t="shared" si="22"/>
        <v>Prop 051/21</v>
      </c>
      <c r="G446" s="211" t="str">
        <f t="shared" si="23"/>
        <v>051/21</v>
      </c>
      <c r="H446" s="214" t="str">
        <f>TEXT(Uteis[[#This Row],[Coluna1]],"MM-AAAA")</f>
        <v>03-2021</v>
      </c>
      <c r="I446" s="215"/>
    </row>
    <row r="447" spans="1:9" x14ac:dyDescent="0.25">
      <c r="A447" s="211" t="s">
        <v>298</v>
      </c>
      <c r="B447" s="211" t="s">
        <v>100</v>
      </c>
      <c r="C447" s="211" t="s">
        <v>126</v>
      </c>
      <c r="D447" s="212">
        <f>WEEKDAY(Uteis[[#This Row],[Coluna1]],2)</f>
        <v>1</v>
      </c>
      <c r="E447" s="213" t="str">
        <f t="shared" si="21"/>
        <v>segunda-feira</v>
      </c>
      <c r="F447" s="211" t="str">
        <f t="shared" si="22"/>
        <v>Prop 051/21</v>
      </c>
      <c r="G447" s="211" t="str">
        <f t="shared" si="23"/>
        <v>051/21</v>
      </c>
      <c r="H447" s="214" t="str">
        <f>TEXT(Uteis[[#This Row],[Coluna1]],"MM-AAAA")</f>
        <v>03-2021</v>
      </c>
      <c r="I447" s="215"/>
    </row>
    <row r="448" spans="1:9" x14ac:dyDescent="0.25">
      <c r="A448" s="211" t="s">
        <v>298</v>
      </c>
      <c r="B448" s="211" t="s">
        <v>96</v>
      </c>
      <c r="C448" s="211" t="s">
        <v>126</v>
      </c>
      <c r="D448" s="212">
        <f>WEEKDAY(Uteis[[#This Row],[Coluna1]],2)</f>
        <v>1</v>
      </c>
      <c r="E448" s="213" t="str">
        <f t="shared" si="21"/>
        <v>segunda-feira</v>
      </c>
      <c r="F448" s="211" t="str">
        <f t="shared" si="22"/>
        <v>Prop 051/21</v>
      </c>
      <c r="G448" s="211" t="str">
        <f t="shared" si="23"/>
        <v>051/21</v>
      </c>
      <c r="H448" s="214" t="str">
        <f>TEXT(Uteis[[#This Row],[Coluna1]],"MM-AAAA")</f>
        <v>03-2021</v>
      </c>
      <c r="I448" s="215"/>
    </row>
    <row r="449" spans="1:9" x14ac:dyDescent="0.25">
      <c r="A449" s="211" t="s">
        <v>298</v>
      </c>
      <c r="B449" s="211" t="s">
        <v>81</v>
      </c>
      <c r="C449" s="211" t="s">
        <v>126</v>
      </c>
      <c r="D449" s="212">
        <f>WEEKDAY(Uteis[[#This Row],[Coluna1]],2)</f>
        <v>1</v>
      </c>
      <c r="E449" s="213" t="str">
        <f t="shared" si="21"/>
        <v>segunda-feira</v>
      </c>
      <c r="F449" s="211" t="str">
        <f t="shared" si="22"/>
        <v>Prop 051/21</v>
      </c>
      <c r="G449" s="211" t="str">
        <f t="shared" si="23"/>
        <v>051/21</v>
      </c>
      <c r="H449" s="214" t="str">
        <f>TEXT(Uteis[[#This Row],[Coluna1]],"MM-AAAA")</f>
        <v>03-2021</v>
      </c>
      <c r="I449" s="215"/>
    </row>
    <row r="450" spans="1:9" x14ac:dyDescent="0.25">
      <c r="A450" s="211" t="s">
        <v>298</v>
      </c>
      <c r="B450" s="211" t="s">
        <v>217</v>
      </c>
      <c r="C450" s="211" t="s">
        <v>126</v>
      </c>
      <c r="D450" s="212">
        <f>WEEKDAY(Uteis[[#This Row],[Coluna1]],2)</f>
        <v>1</v>
      </c>
      <c r="E450" s="213" t="str">
        <f t="shared" si="21"/>
        <v>segunda-feira</v>
      </c>
      <c r="F450" s="211" t="str">
        <f t="shared" si="22"/>
        <v>Prop 051/21</v>
      </c>
      <c r="G450" s="211" t="str">
        <f t="shared" si="23"/>
        <v>051/21</v>
      </c>
      <c r="H450" s="214" t="str">
        <f>TEXT(Uteis[[#This Row],[Coluna1]],"MM-AAAA")</f>
        <v>03-2021</v>
      </c>
      <c r="I450" s="215"/>
    </row>
    <row r="451" spans="1:9" x14ac:dyDescent="0.25">
      <c r="A451" s="211" t="s">
        <v>298</v>
      </c>
      <c r="B451" s="211" t="s">
        <v>105</v>
      </c>
      <c r="C451" s="211" t="s">
        <v>126</v>
      </c>
      <c r="D451" s="212">
        <f>WEEKDAY(Uteis[[#This Row],[Coluna1]],2)</f>
        <v>1</v>
      </c>
      <c r="E451" s="213" t="str">
        <f t="shared" si="21"/>
        <v>segunda-feira</v>
      </c>
      <c r="F451" s="211" t="str">
        <f t="shared" si="22"/>
        <v>Prop 051/21</v>
      </c>
      <c r="G451" s="211" t="str">
        <f t="shared" si="23"/>
        <v>051/21</v>
      </c>
      <c r="H451" s="214" t="str">
        <f>TEXT(Uteis[[#This Row],[Coluna1]],"MM-AAAA")</f>
        <v>03-2021</v>
      </c>
      <c r="I451" s="215"/>
    </row>
    <row r="452" spans="1:9" x14ac:dyDescent="0.25">
      <c r="A452" s="211" t="s">
        <v>296</v>
      </c>
      <c r="B452" s="225" t="s">
        <v>321</v>
      </c>
      <c r="C452" s="211" t="s">
        <v>124</v>
      </c>
      <c r="D452" s="212">
        <f>WEEKDAY(Uteis[[#This Row],[Coluna1]],2)</f>
        <v>4</v>
      </c>
      <c r="E452" s="213" t="str">
        <f t="shared" si="21"/>
        <v>quinta-feira</v>
      </c>
      <c r="F452" s="211" t="str">
        <f t="shared" si="22"/>
        <v>Prop 045/21</v>
      </c>
      <c r="G452" s="211" t="str">
        <f t="shared" si="23"/>
        <v>045/21</v>
      </c>
      <c r="H452" s="214" t="str">
        <f>TEXT(Uteis[[#This Row],[Coluna1]],"MM-AAAA")</f>
        <v>03-2021</v>
      </c>
      <c r="I452" s="215"/>
    </row>
    <row r="453" spans="1:9" x14ac:dyDescent="0.25">
      <c r="A453" s="211" t="s">
        <v>297</v>
      </c>
      <c r="B453" s="225" t="s">
        <v>321</v>
      </c>
      <c r="C453" s="211" t="s">
        <v>124</v>
      </c>
      <c r="D453" s="212">
        <f>WEEKDAY(Uteis[[#This Row],[Coluna1]],2)</f>
        <v>5</v>
      </c>
      <c r="E453" s="213" t="str">
        <f t="shared" si="21"/>
        <v>sexta-feira</v>
      </c>
      <c r="F453" s="211" t="str">
        <f t="shared" si="22"/>
        <v>Prop 045/21</v>
      </c>
      <c r="G453" s="211" t="str">
        <f t="shared" si="23"/>
        <v>045/21</v>
      </c>
      <c r="H453" s="214" t="str">
        <f>TEXT(Uteis[[#This Row],[Coluna1]],"MM-AAAA")</f>
        <v>03-2021</v>
      </c>
      <c r="I453" s="215"/>
    </row>
    <row r="454" spans="1:9" x14ac:dyDescent="0.25">
      <c r="A454" s="211" t="s">
        <v>296</v>
      </c>
      <c r="B454" s="225" t="s">
        <v>321</v>
      </c>
      <c r="C454" s="211" t="s">
        <v>124</v>
      </c>
      <c r="D454" s="212">
        <f>WEEKDAY(Uteis[[#This Row],[Coluna1]],2)</f>
        <v>4</v>
      </c>
      <c r="E454" s="213" t="str">
        <f t="shared" si="21"/>
        <v>quinta-feira</v>
      </c>
      <c r="F454" s="211" t="str">
        <f t="shared" si="22"/>
        <v>Prop 045/21</v>
      </c>
      <c r="G454" s="211" t="str">
        <f t="shared" si="23"/>
        <v>045/21</v>
      </c>
      <c r="H454" s="214" t="str">
        <f>TEXT(Uteis[[#This Row],[Coluna1]],"MM-AAAA")</f>
        <v>03-2021</v>
      </c>
      <c r="I454" s="215"/>
    </row>
    <row r="455" spans="1:9" x14ac:dyDescent="0.25">
      <c r="A455" s="211" t="s">
        <v>297</v>
      </c>
      <c r="B455" s="211" t="s">
        <v>321</v>
      </c>
      <c r="C455" s="211" t="s">
        <v>124</v>
      </c>
      <c r="D455" s="212">
        <f>WEEKDAY(Uteis[[#This Row],[Coluna1]],2)</f>
        <v>5</v>
      </c>
      <c r="E455" s="213" t="str">
        <f t="shared" si="21"/>
        <v>sexta-feira</v>
      </c>
      <c r="F455" s="211" t="str">
        <f t="shared" si="22"/>
        <v>Prop 045/21</v>
      </c>
      <c r="G455" s="211" t="str">
        <f t="shared" si="23"/>
        <v>045/21</v>
      </c>
      <c r="H455" s="214" t="str">
        <f>TEXT(Uteis[[#This Row],[Coluna1]],"MM-AAAA")</f>
        <v>03-2021</v>
      </c>
      <c r="I455" s="215"/>
    </row>
    <row r="456" spans="1:9" x14ac:dyDescent="0.25">
      <c r="A456" s="211" t="s">
        <v>299</v>
      </c>
      <c r="B456" s="211" t="s">
        <v>321</v>
      </c>
      <c r="C456" s="211" t="s">
        <v>124</v>
      </c>
      <c r="D456" s="212">
        <f>WEEKDAY(Uteis[[#This Row],[Coluna1]],2)</f>
        <v>2</v>
      </c>
      <c r="E456" s="213" t="str">
        <f t="shared" si="21"/>
        <v>terça-feira</v>
      </c>
      <c r="F456" s="211" t="str">
        <f t="shared" si="22"/>
        <v>Prop 045/21</v>
      </c>
      <c r="G456" s="211" t="str">
        <f t="shared" si="23"/>
        <v>045/21</v>
      </c>
      <c r="H456" s="214" t="str">
        <f>TEXT(Uteis[[#This Row],[Coluna1]],"MM-AAAA")</f>
        <v>03-2021</v>
      </c>
      <c r="I456" s="215"/>
    </row>
    <row r="457" spans="1:9" x14ac:dyDescent="0.25">
      <c r="A457" s="211" t="s">
        <v>300</v>
      </c>
      <c r="B457" s="211" t="s">
        <v>321</v>
      </c>
      <c r="C457" s="211" t="s">
        <v>124</v>
      </c>
      <c r="D457" s="212">
        <f>WEEKDAY(Uteis[[#This Row],[Coluna1]],2)</f>
        <v>3</v>
      </c>
      <c r="E457" s="213" t="str">
        <f t="shared" si="21"/>
        <v>quarta-feira</v>
      </c>
      <c r="F457" s="211" t="str">
        <f t="shared" si="22"/>
        <v>Prop 045/21</v>
      </c>
      <c r="G457" s="211" t="str">
        <f t="shared" si="23"/>
        <v>045/21</v>
      </c>
      <c r="H457" s="214" t="str">
        <f>TEXT(Uteis[[#This Row],[Coluna1]],"MM-AAAA")</f>
        <v>03-2021</v>
      </c>
      <c r="I457" s="215"/>
    </row>
    <row r="458" spans="1:9" x14ac:dyDescent="0.25">
      <c r="A458" s="211" t="s">
        <v>301</v>
      </c>
      <c r="B458" s="211" t="s">
        <v>321</v>
      </c>
      <c r="C458" s="211" t="s">
        <v>124</v>
      </c>
      <c r="D458" s="212">
        <f>WEEKDAY(Uteis[[#This Row],[Coluna1]],2)</f>
        <v>4</v>
      </c>
      <c r="E458" s="213" t="str">
        <f t="shared" si="21"/>
        <v>quinta-feira</v>
      </c>
      <c r="F458" s="211" t="str">
        <f t="shared" si="22"/>
        <v>Prop 045/21</v>
      </c>
      <c r="G458" s="211" t="str">
        <f t="shared" si="23"/>
        <v>045/21</v>
      </c>
      <c r="H458" s="214" t="str">
        <f>TEXT(Uteis[[#This Row],[Coluna1]],"MM-AAAA")</f>
        <v>03-2021</v>
      </c>
      <c r="I458" s="215"/>
    </row>
    <row r="459" spans="1:9" x14ac:dyDescent="0.25">
      <c r="A459" s="211" t="s">
        <v>305</v>
      </c>
      <c r="B459" s="211" t="s">
        <v>321</v>
      </c>
      <c r="C459" s="211" t="s">
        <v>124</v>
      </c>
      <c r="D459" s="212">
        <f>WEEKDAY(Uteis[[#This Row],[Coluna1]],2)</f>
        <v>2</v>
      </c>
      <c r="E459" s="213" t="str">
        <f t="shared" si="21"/>
        <v>terça-feira</v>
      </c>
      <c r="F459" s="211" t="str">
        <f t="shared" si="22"/>
        <v>Prop 045/21</v>
      </c>
      <c r="G459" s="211" t="str">
        <f t="shared" si="23"/>
        <v>045/21</v>
      </c>
      <c r="H459" s="214" t="str">
        <f>TEXT(Uteis[[#This Row],[Coluna1]],"MM-AAAA")</f>
        <v>03-2021</v>
      </c>
      <c r="I459" s="215"/>
    </row>
    <row r="460" spans="1:9" x14ac:dyDescent="0.25">
      <c r="A460" s="211" t="s">
        <v>306</v>
      </c>
      <c r="B460" s="211" t="s">
        <v>321</v>
      </c>
      <c r="C460" s="211" t="s">
        <v>124</v>
      </c>
      <c r="D460" s="212">
        <f>WEEKDAY(Uteis[[#This Row],[Coluna1]],2)</f>
        <v>3</v>
      </c>
      <c r="E460" s="213" t="str">
        <f t="shared" si="21"/>
        <v>quarta-feira</v>
      </c>
      <c r="F460" s="211" t="str">
        <f t="shared" si="22"/>
        <v>Prop 045/21</v>
      </c>
      <c r="G460" s="211" t="str">
        <f t="shared" si="23"/>
        <v>045/21</v>
      </c>
      <c r="H460" s="214" t="str">
        <f>TEXT(Uteis[[#This Row],[Coluna1]],"MM-AAAA")</f>
        <v>03-2021</v>
      </c>
      <c r="I460" s="215"/>
    </row>
    <row r="461" spans="1:9" x14ac:dyDescent="0.25">
      <c r="A461" s="211" t="s">
        <v>307</v>
      </c>
      <c r="B461" s="211" t="s">
        <v>321</v>
      </c>
      <c r="C461" s="211" t="s">
        <v>124</v>
      </c>
      <c r="D461" s="212">
        <f>WEEKDAY(Uteis[[#This Row],[Coluna1]],2)</f>
        <v>4</v>
      </c>
      <c r="E461" s="213" t="str">
        <f t="shared" si="21"/>
        <v>quinta-feira</v>
      </c>
      <c r="F461" s="211" t="str">
        <f t="shared" si="22"/>
        <v>Prop 045/21</v>
      </c>
      <c r="G461" s="211" t="str">
        <f t="shared" si="23"/>
        <v>045/21</v>
      </c>
      <c r="H461" s="214" t="str">
        <f>TEXT(Uteis[[#This Row],[Coluna1]],"MM-AAAA")</f>
        <v>03-2021</v>
      </c>
      <c r="I461" s="215"/>
    </row>
    <row r="462" spans="1:9" x14ac:dyDescent="0.25">
      <c r="A462" s="211" t="s">
        <v>308</v>
      </c>
      <c r="B462" s="211" t="s">
        <v>321</v>
      </c>
      <c r="C462" s="211" t="s">
        <v>124</v>
      </c>
      <c r="D462" s="212">
        <f>WEEKDAY(Uteis[[#This Row],[Coluna1]],2)</f>
        <v>5</v>
      </c>
      <c r="E462" s="213" t="str">
        <f t="shared" si="21"/>
        <v>sexta-feira</v>
      </c>
      <c r="F462" s="211" t="str">
        <f t="shared" si="22"/>
        <v>Prop 045/21</v>
      </c>
      <c r="G462" s="211" t="str">
        <f t="shared" si="23"/>
        <v>045/21</v>
      </c>
      <c r="H462" s="214" t="str">
        <f>TEXT(Uteis[[#This Row],[Coluna1]],"MM-AAAA")</f>
        <v>03-2021</v>
      </c>
      <c r="I462" s="215"/>
    </row>
    <row r="463" spans="1:9" x14ac:dyDescent="0.25">
      <c r="A463" s="211" t="s">
        <v>311</v>
      </c>
      <c r="B463" s="211" t="s">
        <v>321</v>
      </c>
      <c r="C463" s="211" t="s">
        <v>124</v>
      </c>
      <c r="D463" s="212">
        <f>WEEKDAY(Uteis[[#This Row],[Coluna1]],2)</f>
        <v>1</v>
      </c>
      <c r="E463" s="213" t="str">
        <f t="shared" si="21"/>
        <v>segunda-feira</v>
      </c>
      <c r="F463" s="211" t="str">
        <f t="shared" si="22"/>
        <v>Prop 045/21</v>
      </c>
      <c r="G463" s="211" t="str">
        <f t="shared" si="23"/>
        <v>045/21</v>
      </c>
      <c r="H463" s="214" t="str">
        <f>TEXT(Uteis[[#This Row],[Coluna1]],"MM-AAAA")</f>
        <v>03-2021</v>
      </c>
      <c r="I463" s="215"/>
    </row>
    <row r="464" spans="1:9" x14ac:dyDescent="0.25">
      <c r="A464" s="211" t="s">
        <v>312</v>
      </c>
      <c r="B464" s="211" t="s">
        <v>321</v>
      </c>
      <c r="C464" s="211" t="s">
        <v>124</v>
      </c>
      <c r="D464" s="212">
        <f>WEEKDAY(Uteis[[#This Row],[Coluna1]],2)</f>
        <v>2</v>
      </c>
      <c r="E464" s="213" t="str">
        <f t="shared" si="21"/>
        <v>terça-feira</v>
      </c>
      <c r="F464" s="211" t="str">
        <f t="shared" si="22"/>
        <v>Prop 045/21</v>
      </c>
      <c r="G464" s="211" t="str">
        <f t="shared" si="23"/>
        <v>045/21</v>
      </c>
      <c r="H464" s="214" t="str">
        <f>TEXT(Uteis[[#This Row],[Coluna1]],"MM-AAAA")</f>
        <v>03-2021</v>
      </c>
      <c r="I464" s="215"/>
    </row>
    <row r="465" spans="1:9" x14ac:dyDescent="0.25">
      <c r="A465" s="211" t="s">
        <v>313</v>
      </c>
      <c r="B465" s="211" t="s">
        <v>321</v>
      </c>
      <c r="C465" s="211" t="s">
        <v>124</v>
      </c>
      <c r="D465" s="212">
        <f>WEEKDAY(Uteis[[#This Row],[Coluna1]],2)</f>
        <v>3</v>
      </c>
      <c r="E465" s="213" t="str">
        <f t="shared" ref="E465:E528" si="24">IF(D465=" "," ",(IF(D465=7,"domingo",IF(D465=6,"sábado",IF(D465=5,"sexta-feira",IF(D465=4,"quinta-feira",IF(D465=3,"quarta-feira",IF(D465=2,"terça-feira","segunda-feira"))))))))</f>
        <v>quarta-feira</v>
      </c>
      <c r="F465" s="211" t="str">
        <f t="shared" ref="F465:F528" si="25">LEFT(C465,11)</f>
        <v>Prop 045/21</v>
      </c>
      <c r="G465" s="211" t="str">
        <f t="shared" ref="G465:G528" si="26">RIGHT(F465,6)</f>
        <v>045/21</v>
      </c>
      <c r="H465" s="214" t="str">
        <f>TEXT(Uteis[[#This Row],[Coluna1]],"MM-AAAA")</f>
        <v>03-2021</v>
      </c>
      <c r="I465" s="215"/>
    </row>
    <row r="466" spans="1:9" x14ac:dyDescent="0.25">
      <c r="A466" s="211" t="s">
        <v>293</v>
      </c>
      <c r="B466" s="211" t="s">
        <v>34</v>
      </c>
      <c r="C466" s="211" t="s">
        <v>124</v>
      </c>
      <c r="D466" s="212">
        <f>WEEKDAY(Uteis[[#This Row],[Coluna1]],2)</f>
        <v>1</v>
      </c>
      <c r="E466" s="213" t="str">
        <f t="shared" si="24"/>
        <v>segunda-feira</v>
      </c>
      <c r="F466" s="211" t="str">
        <f t="shared" si="25"/>
        <v>Prop 045/21</v>
      </c>
      <c r="G466" s="211" t="str">
        <f t="shared" si="26"/>
        <v>045/21</v>
      </c>
      <c r="H466" s="214" t="str">
        <f>TEXT(Uteis[[#This Row],[Coluna1]],"MM-AAAA")</f>
        <v>03-2021</v>
      </c>
      <c r="I466" s="215"/>
    </row>
    <row r="467" spans="1:9" x14ac:dyDescent="0.25">
      <c r="A467" s="211" t="s">
        <v>294</v>
      </c>
      <c r="B467" s="211" t="s">
        <v>34</v>
      </c>
      <c r="C467" s="211" t="s">
        <v>124</v>
      </c>
      <c r="D467" s="212">
        <f>WEEKDAY(Uteis[[#This Row],[Coluna1]],2)</f>
        <v>2</v>
      </c>
      <c r="E467" s="213" t="str">
        <f t="shared" si="24"/>
        <v>terça-feira</v>
      </c>
      <c r="F467" s="211" t="str">
        <f t="shared" si="25"/>
        <v>Prop 045/21</v>
      </c>
      <c r="G467" s="211" t="str">
        <f t="shared" si="26"/>
        <v>045/21</v>
      </c>
      <c r="H467" s="214" t="str">
        <f>TEXT(Uteis[[#This Row],[Coluna1]],"MM-AAAA")</f>
        <v>03-2021</v>
      </c>
      <c r="I467" s="215"/>
    </row>
    <row r="468" spans="1:9" x14ac:dyDescent="0.25">
      <c r="A468" s="211" t="s">
        <v>298</v>
      </c>
      <c r="B468" s="211" t="s">
        <v>107</v>
      </c>
      <c r="C468" s="211" t="s">
        <v>126</v>
      </c>
      <c r="D468" s="212">
        <f>WEEKDAY(Uteis[[#This Row],[Coluna1]],2)</f>
        <v>1</v>
      </c>
      <c r="E468" s="213" t="str">
        <f t="shared" si="24"/>
        <v>segunda-feira</v>
      </c>
      <c r="F468" s="211" t="str">
        <f t="shared" si="25"/>
        <v>Prop 051/21</v>
      </c>
      <c r="G468" s="211" t="str">
        <f t="shared" si="26"/>
        <v>051/21</v>
      </c>
      <c r="H468" s="214" t="str">
        <f>TEXT(Uteis[[#This Row],[Coluna1]],"MM-AAAA")</f>
        <v>03-2021</v>
      </c>
      <c r="I468" s="215"/>
    </row>
    <row r="469" spans="1:9" x14ac:dyDescent="0.25">
      <c r="A469" s="211" t="s">
        <v>298</v>
      </c>
      <c r="B469" s="211" t="s">
        <v>108</v>
      </c>
      <c r="C469" s="211" t="s">
        <v>126</v>
      </c>
      <c r="D469" s="212">
        <f>WEEKDAY(Uteis[[#This Row],[Coluna1]],2)</f>
        <v>1</v>
      </c>
      <c r="E469" s="213" t="str">
        <f t="shared" si="24"/>
        <v>segunda-feira</v>
      </c>
      <c r="F469" s="211" t="str">
        <f t="shared" si="25"/>
        <v>Prop 051/21</v>
      </c>
      <c r="G469" s="211" t="str">
        <f t="shared" si="26"/>
        <v>051/21</v>
      </c>
      <c r="H469" s="214" t="str">
        <f>TEXT(Uteis[[#This Row],[Coluna1]],"MM-AAAA")</f>
        <v>03-2021</v>
      </c>
      <c r="I469" s="215"/>
    </row>
    <row r="470" spans="1:9" x14ac:dyDescent="0.25">
      <c r="A470" s="211" t="s">
        <v>298</v>
      </c>
      <c r="B470" s="211" t="s">
        <v>106</v>
      </c>
      <c r="C470" s="211" t="s">
        <v>126</v>
      </c>
      <c r="D470" s="212">
        <f>WEEKDAY(Uteis[[#This Row],[Coluna1]],2)</f>
        <v>1</v>
      </c>
      <c r="E470" s="213" t="str">
        <f t="shared" si="24"/>
        <v>segunda-feira</v>
      </c>
      <c r="F470" s="211" t="str">
        <f t="shared" si="25"/>
        <v>Prop 051/21</v>
      </c>
      <c r="G470" s="211" t="str">
        <f t="shared" si="26"/>
        <v>051/21</v>
      </c>
      <c r="H470" s="214" t="str">
        <f>TEXT(Uteis[[#This Row],[Coluna1]],"MM-AAAA")</f>
        <v>03-2021</v>
      </c>
      <c r="I470" s="215"/>
    </row>
    <row r="471" spans="1:9" x14ac:dyDescent="0.25">
      <c r="A471" s="211" t="s">
        <v>299</v>
      </c>
      <c r="B471" s="211" t="s">
        <v>102</v>
      </c>
      <c r="C471" s="211" t="s">
        <v>126</v>
      </c>
      <c r="D471" s="212">
        <f>WEEKDAY(Uteis[[#This Row],[Coluna1]],2)</f>
        <v>2</v>
      </c>
      <c r="E471" s="213" t="str">
        <f t="shared" si="24"/>
        <v>terça-feira</v>
      </c>
      <c r="F471" s="211" t="str">
        <f t="shared" si="25"/>
        <v>Prop 051/21</v>
      </c>
      <c r="G471" s="211" t="str">
        <f t="shared" si="26"/>
        <v>051/21</v>
      </c>
      <c r="H471" s="214" t="str">
        <f>TEXT(Uteis[[#This Row],[Coluna1]],"MM-AAAA")</f>
        <v>03-2021</v>
      </c>
      <c r="I471" s="215"/>
    </row>
    <row r="472" spans="1:9" x14ac:dyDescent="0.25">
      <c r="A472" s="211" t="s">
        <v>299</v>
      </c>
      <c r="B472" s="211" t="s">
        <v>82</v>
      </c>
      <c r="C472" s="211" t="s">
        <v>126</v>
      </c>
      <c r="D472" s="212">
        <f>WEEKDAY(Uteis[[#This Row],[Coluna1]],2)</f>
        <v>2</v>
      </c>
      <c r="E472" s="213" t="str">
        <f t="shared" si="24"/>
        <v>terça-feira</v>
      </c>
      <c r="F472" s="211" t="str">
        <f t="shared" si="25"/>
        <v>Prop 051/21</v>
      </c>
      <c r="G472" s="211" t="str">
        <f t="shared" si="26"/>
        <v>051/21</v>
      </c>
      <c r="H472" s="214" t="str">
        <f>TEXT(Uteis[[#This Row],[Coluna1]],"MM-AAAA")</f>
        <v>03-2021</v>
      </c>
      <c r="I472" s="215"/>
    </row>
    <row r="473" spans="1:9" x14ac:dyDescent="0.25">
      <c r="A473" s="211" t="s">
        <v>299</v>
      </c>
      <c r="B473" s="211" t="s">
        <v>34</v>
      </c>
      <c r="C473" s="211" t="s">
        <v>126</v>
      </c>
      <c r="D473" s="212">
        <f>WEEKDAY(Uteis[[#This Row],[Coluna1]],2)</f>
        <v>2</v>
      </c>
      <c r="E473" s="213" t="str">
        <f t="shared" si="24"/>
        <v>terça-feira</v>
      </c>
      <c r="F473" s="211" t="str">
        <f t="shared" si="25"/>
        <v>Prop 051/21</v>
      </c>
      <c r="G473" s="211" t="str">
        <f t="shared" si="26"/>
        <v>051/21</v>
      </c>
      <c r="H473" s="214" t="str">
        <f>TEXT(Uteis[[#This Row],[Coluna1]],"MM-AAAA")</f>
        <v>03-2021</v>
      </c>
      <c r="I473" s="215"/>
    </row>
    <row r="474" spans="1:9" x14ac:dyDescent="0.25">
      <c r="A474" s="211" t="s">
        <v>299</v>
      </c>
      <c r="B474" s="211" t="s">
        <v>100</v>
      </c>
      <c r="C474" s="211" t="s">
        <v>126</v>
      </c>
      <c r="D474" s="212">
        <f>WEEKDAY(Uteis[[#This Row],[Coluna1]],2)</f>
        <v>2</v>
      </c>
      <c r="E474" s="213" t="str">
        <f t="shared" si="24"/>
        <v>terça-feira</v>
      </c>
      <c r="F474" s="211" t="str">
        <f t="shared" si="25"/>
        <v>Prop 051/21</v>
      </c>
      <c r="G474" s="211" t="str">
        <f t="shared" si="26"/>
        <v>051/21</v>
      </c>
      <c r="H474" s="214" t="str">
        <f>TEXT(Uteis[[#This Row],[Coluna1]],"MM-AAAA")</f>
        <v>03-2021</v>
      </c>
      <c r="I474" s="215"/>
    </row>
    <row r="475" spans="1:9" x14ac:dyDescent="0.25">
      <c r="A475" s="211" t="s">
        <v>299</v>
      </c>
      <c r="B475" s="211" t="s">
        <v>96</v>
      </c>
      <c r="C475" s="211" t="s">
        <v>126</v>
      </c>
      <c r="D475" s="212">
        <f>WEEKDAY(Uteis[[#This Row],[Coluna1]],2)</f>
        <v>2</v>
      </c>
      <c r="E475" s="213" t="str">
        <f t="shared" si="24"/>
        <v>terça-feira</v>
      </c>
      <c r="F475" s="211" t="str">
        <f t="shared" si="25"/>
        <v>Prop 051/21</v>
      </c>
      <c r="G475" s="211" t="str">
        <f t="shared" si="26"/>
        <v>051/21</v>
      </c>
      <c r="H475" s="214" t="str">
        <f>TEXT(Uteis[[#This Row],[Coluna1]],"MM-AAAA")</f>
        <v>03-2021</v>
      </c>
      <c r="I475" s="215"/>
    </row>
    <row r="476" spans="1:9" x14ac:dyDescent="0.25">
      <c r="A476" s="211" t="s">
        <v>319</v>
      </c>
      <c r="B476" s="211" t="s">
        <v>34</v>
      </c>
      <c r="C476" s="211" t="s">
        <v>320</v>
      </c>
      <c r="D476" s="212">
        <f>WEEKDAY(Uteis[[#This Row],[Coluna1]],2)</f>
        <v>6</v>
      </c>
      <c r="E476" s="213" t="str">
        <f t="shared" si="24"/>
        <v>sábado</v>
      </c>
      <c r="F476" s="211" t="str">
        <f t="shared" si="25"/>
        <v>Prop 233/20</v>
      </c>
      <c r="G476" s="211" t="str">
        <f t="shared" si="26"/>
        <v>233/20</v>
      </c>
      <c r="H476" s="214" t="str">
        <f>TEXT(Uteis[[#This Row],[Coluna1]],"MM-AAAA")</f>
        <v>03-2021</v>
      </c>
      <c r="I476" s="215"/>
    </row>
    <row r="477" spans="1:9" x14ac:dyDescent="0.25">
      <c r="A477" s="211" t="s">
        <v>299</v>
      </c>
      <c r="B477" s="211" t="s">
        <v>81</v>
      </c>
      <c r="C477" s="211" t="s">
        <v>126</v>
      </c>
      <c r="D477" s="212">
        <f>WEEKDAY(Uteis[[#This Row],[Coluna1]],2)</f>
        <v>2</v>
      </c>
      <c r="E477" s="213" t="str">
        <f t="shared" si="24"/>
        <v>terça-feira</v>
      </c>
      <c r="F477" s="211" t="str">
        <f t="shared" si="25"/>
        <v>Prop 051/21</v>
      </c>
      <c r="G477" s="211" t="str">
        <f t="shared" si="26"/>
        <v>051/21</v>
      </c>
      <c r="H477" s="214" t="str">
        <f>TEXT(Uteis[[#This Row],[Coluna1]],"MM-AAAA")</f>
        <v>03-2021</v>
      </c>
      <c r="I477" s="215"/>
    </row>
    <row r="478" spans="1:9" x14ac:dyDescent="0.25">
      <c r="A478" s="211" t="s">
        <v>299</v>
      </c>
      <c r="B478" s="211" t="s">
        <v>105</v>
      </c>
      <c r="C478" s="211" t="s">
        <v>126</v>
      </c>
      <c r="D478" s="212">
        <f>WEEKDAY(Uteis[[#This Row],[Coluna1]],2)</f>
        <v>2</v>
      </c>
      <c r="E478" s="213" t="str">
        <f t="shared" si="24"/>
        <v>terça-feira</v>
      </c>
      <c r="F478" s="211" t="str">
        <f t="shared" si="25"/>
        <v>Prop 051/21</v>
      </c>
      <c r="G478" s="211" t="str">
        <f t="shared" si="26"/>
        <v>051/21</v>
      </c>
      <c r="H478" s="214" t="str">
        <f>TEXT(Uteis[[#This Row],[Coluna1]],"MM-AAAA")</f>
        <v>03-2021</v>
      </c>
      <c r="I478" s="215"/>
    </row>
    <row r="479" spans="1:9" x14ac:dyDescent="0.25">
      <c r="A479" s="211" t="s">
        <v>299</v>
      </c>
      <c r="B479" s="211" t="s">
        <v>107</v>
      </c>
      <c r="C479" s="211" t="s">
        <v>126</v>
      </c>
      <c r="D479" s="212">
        <f>WEEKDAY(Uteis[[#This Row],[Coluna1]],2)</f>
        <v>2</v>
      </c>
      <c r="E479" s="213" t="str">
        <f t="shared" si="24"/>
        <v>terça-feira</v>
      </c>
      <c r="F479" s="211" t="str">
        <f t="shared" si="25"/>
        <v>Prop 051/21</v>
      </c>
      <c r="G479" s="211" t="str">
        <f t="shared" si="26"/>
        <v>051/21</v>
      </c>
      <c r="H479" s="214" t="str">
        <f>TEXT(Uteis[[#This Row],[Coluna1]],"MM-AAAA")</f>
        <v>03-2021</v>
      </c>
      <c r="I479" s="215"/>
    </row>
    <row r="480" spans="1:9" x14ac:dyDescent="0.25">
      <c r="A480" s="211" t="s">
        <v>299</v>
      </c>
      <c r="B480" s="211" t="s">
        <v>108</v>
      </c>
      <c r="C480" s="211" t="s">
        <v>126</v>
      </c>
      <c r="D480" s="212">
        <f>WEEKDAY(Uteis[[#This Row],[Coluna1]],2)</f>
        <v>2</v>
      </c>
      <c r="E480" s="213" t="str">
        <f t="shared" si="24"/>
        <v>terça-feira</v>
      </c>
      <c r="F480" s="211" t="str">
        <f t="shared" si="25"/>
        <v>Prop 051/21</v>
      </c>
      <c r="G480" s="211" t="str">
        <f t="shared" si="26"/>
        <v>051/21</v>
      </c>
      <c r="H480" s="214" t="str">
        <f>TEXT(Uteis[[#This Row],[Coluna1]],"MM-AAAA")</f>
        <v>03-2021</v>
      </c>
      <c r="I480" s="215"/>
    </row>
    <row r="481" spans="1:9" x14ac:dyDescent="0.25">
      <c r="A481" s="211" t="s">
        <v>299</v>
      </c>
      <c r="B481" s="211" t="s">
        <v>106</v>
      </c>
      <c r="C481" s="211" t="s">
        <v>126</v>
      </c>
      <c r="D481" s="212">
        <f>WEEKDAY(Uteis[[#This Row],[Coluna1]],2)</f>
        <v>2</v>
      </c>
      <c r="E481" s="213" t="str">
        <f t="shared" si="24"/>
        <v>terça-feira</v>
      </c>
      <c r="F481" s="211" t="str">
        <f t="shared" si="25"/>
        <v>Prop 051/21</v>
      </c>
      <c r="G481" s="211" t="str">
        <f t="shared" si="26"/>
        <v>051/21</v>
      </c>
      <c r="H481" s="214" t="str">
        <f>TEXT(Uteis[[#This Row],[Coluna1]],"MM-AAAA")</f>
        <v>03-2021</v>
      </c>
      <c r="I481" s="215"/>
    </row>
    <row r="482" spans="1:9" x14ac:dyDescent="0.25">
      <c r="A482" s="211" t="s">
        <v>300</v>
      </c>
      <c r="B482" s="211" t="s">
        <v>102</v>
      </c>
      <c r="C482" s="211" t="s">
        <v>126</v>
      </c>
      <c r="D482" s="212">
        <f>WEEKDAY(Uteis[[#This Row],[Coluna1]],2)</f>
        <v>3</v>
      </c>
      <c r="E482" s="213" t="str">
        <f t="shared" si="24"/>
        <v>quarta-feira</v>
      </c>
      <c r="F482" s="211" t="str">
        <f t="shared" si="25"/>
        <v>Prop 051/21</v>
      </c>
      <c r="G482" s="211" t="str">
        <f t="shared" si="26"/>
        <v>051/21</v>
      </c>
      <c r="H482" s="214" t="str">
        <f>TEXT(Uteis[[#This Row],[Coluna1]],"MM-AAAA")</f>
        <v>03-2021</v>
      </c>
      <c r="I482" s="215"/>
    </row>
    <row r="483" spans="1:9" x14ac:dyDescent="0.25">
      <c r="A483" s="211" t="s">
        <v>300</v>
      </c>
      <c r="B483" s="211" t="s">
        <v>82</v>
      </c>
      <c r="C483" s="211" t="s">
        <v>126</v>
      </c>
      <c r="D483" s="212">
        <f>WEEKDAY(Uteis[[#This Row],[Coluna1]],2)</f>
        <v>3</v>
      </c>
      <c r="E483" s="213" t="str">
        <f t="shared" si="24"/>
        <v>quarta-feira</v>
      </c>
      <c r="F483" s="211" t="str">
        <f t="shared" si="25"/>
        <v>Prop 051/21</v>
      </c>
      <c r="G483" s="211" t="str">
        <f t="shared" si="26"/>
        <v>051/21</v>
      </c>
      <c r="H483" s="214" t="str">
        <f>TEXT(Uteis[[#This Row],[Coluna1]],"MM-AAAA")</f>
        <v>03-2021</v>
      </c>
      <c r="I483" s="215"/>
    </row>
    <row r="484" spans="1:9" x14ac:dyDescent="0.25">
      <c r="A484" s="211" t="s">
        <v>300</v>
      </c>
      <c r="B484" s="211" t="s">
        <v>34</v>
      </c>
      <c r="C484" s="211" t="s">
        <v>126</v>
      </c>
      <c r="D484" s="212">
        <f>WEEKDAY(Uteis[[#This Row],[Coluna1]],2)</f>
        <v>3</v>
      </c>
      <c r="E484" s="213" t="str">
        <f t="shared" si="24"/>
        <v>quarta-feira</v>
      </c>
      <c r="F484" s="211" t="str">
        <f t="shared" si="25"/>
        <v>Prop 051/21</v>
      </c>
      <c r="G484" s="211" t="str">
        <f t="shared" si="26"/>
        <v>051/21</v>
      </c>
      <c r="H484" s="214" t="str">
        <f>TEXT(Uteis[[#This Row],[Coluna1]],"MM-AAAA")</f>
        <v>03-2021</v>
      </c>
      <c r="I484" s="215"/>
    </row>
    <row r="485" spans="1:9" x14ac:dyDescent="0.25">
      <c r="A485" s="211" t="s">
        <v>300</v>
      </c>
      <c r="B485" s="211" t="s">
        <v>100</v>
      </c>
      <c r="C485" s="211" t="s">
        <v>126</v>
      </c>
      <c r="D485" s="212">
        <f>WEEKDAY(Uteis[[#This Row],[Coluna1]],2)</f>
        <v>3</v>
      </c>
      <c r="E485" s="213" t="str">
        <f t="shared" si="24"/>
        <v>quarta-feira</v>
      </c>
      <c r="F485" s="211" t="str">
        <f t="shared" si="25"/>
        <v>Prop 051/21</v>
      </c>
      <c r="G485" s="211" t="str">
        <f t="shared" si="26"/>
        <v>051/21</v>
      </c>
      <c r="H485" s="214" t="str">
        <f>TEXT(Uteis[[#This Row],[Coluna1]],"MM-AAAA")</f>
        <v>03-2021</v>
      </c>
      <c r="I485" s="215"/>
    </row>
    <row r="486" spans="1:9" x14ac:dyDescent="0.25">
      <c r="A486" s="211" t="s">
        <v>300</v>
      </c>
      <c r="B486" s="211" t="s">
        <v>96</v>
      </c>
      <c r="C486" s="211" t="s">
        <v>126</v>
      </c>
      <c r="D486" s="212">
        <f>WEEKDAY(Uteis[[#This Row],[Coluna1]],2)</f>
        <v>3</v>
      </c>
      <c r="E486" s="213" t="str">
        <f t="shared" si="24"/>
        <v>quarta-feira</v>
      </c>
      <c r="F486" s="211" t="str">
        <f t="shared" si="25"/>
        <v>Prop 051/21</v>
      </c>
      <c r="G486" s="211" t="str">
        <f t="shared" si="26"/>
        <v>051/21</v>
      </c>
      <c r="H486" s="214" t="str">
        <f>TEXT(Uteis[[#This Row],[Coluna1]],"MM-AAAA")</f>
        <v>03-2021</v>
      </c>
      <c r="I486" s="215"/>
    </row>
    <row r="487" spans="1:9" x14ac:dyDescent="0.25">
      <c r="A487" s="211" t="s">
        <v>300</v>
      </c>
      <c r="B487" s="211" t="s">
        <v>81</v>
      </c>
      <c r="C487" s="211" t="s">
        <v>126</v>
      </c>
      <c r="D487" s="212">
        <f>WEEKDAY(Uteis[[#This Row],[Coluna1]],2)</f>
        <v>3</v>
      </c>
      <c r="E487" s="213" t="str">
        <f t="shared" si="24"/>
        <v>quarta-feira</v>
      </c>
      <c r="F487" s="211" t="str">
        <f t="shared" si="25"/>
        <v>Prop 051/21</v>
      </c>
      <c r="G487" s="211" t="str">
        <f t="shared" si="26"/>
        <v>051/21</v>
      </c>
      <c r="H487" s="214" t="str">
        <f>TEXT(Uteis[[#This Row],[Coluna1]],"MM-AAAA")</f>
        <v>03-2021</v>
      </c>
      <c r="I487" s="215"/>
    </row>
    <row r="488" spans="1:9" x14ac:dyDescent="0.25">
      <c r="A488" s="211" t="s">
        <v>300</v>
      </c>
      <c r="B488" s="211" t="s">
        <v>105</v>
      </c>
      <c r="C488" s="211" t="s">
        <v>126</v>
      </c>
      <c r="D488" s="212">
        <f>WEEKDAY(Uteis[[#This Row],[Coluna1]],2)</f>
        <v>3</v>
      </c>
      <c r="E488" s="213" t="str">
        <f t="shared" si="24"/>
        <v>quarta-feira</v>
      </c>
      <c r="F488" s="211" t="str">
        <f t="shared" si="25"/>
        <v>Prop 051/21</v>
      </c>
      <c r="G488" s="211" t="str">
        <f t="shared" si="26"/>
        <v>051/21</v>
      </c>
      <c r="H488" s="214" t="str">
        <f>TEXT(Uteis[[#This Row],[Coluna1]],"MM-AAAA")</f>
        <v>03-2021</v>
      </c>
      <c r="I488" s="215"/>
    </row>
    <row r="489" spans="1:9" x14ac:dyDescent="0.25">
      <c r="A489" s="211" t="s">
        <v>300</v>
      </c>
      <c r="B489" s="211" t="s">
        <v>108</v>
      </c>
      <c r="C489" s="211" t="s">
        <v>126</v>
      </c>
      <c r="D489" s="212">
        <f>WEEKDAY(Uteis[[#This Row],[Coluna1]],2)</f>
        <v>3</v>
      </c>
      <c r="E489" s="213" t="str">
        <f t="shared" si="24"/>
        <v>quarta-feira</v>
      </c>
      <c r="F489" s="211" t="str">
        <f t="shared" si="25"/>
        <v>Prop 051/21</v>
      </c>
      <c r="G489" s="211" t="str">
        <f t="shared" si="26"/>
        <v>051/21</v>
      </c>
      <c r="H489" s="214" t="str">
        <f>TEXT(Uteis[[#This Row],[Coluna1]],"MM-AAAA")</f>
        <v>03-2021</v>
      </c>
      <c r="I489" s="215"/>
    </row>
    <row r="490" spans="1:9" x14ac:dyDescent="0.25">
      <c r="A490" s="211" t="s">
        <v>300</v>
      </c>
      <c r="B490" s="211" t="s">
        <v>106</v>
      </c>
      <c r="C490" s="211" t="s">
        <v>126</v>
      </c>
      <c r="D490" s="212">
        <f>WEEKDAY(Uteis[[#This Row],[Coluna1]],2)</f>
        <v>3</v>
      </c>
      <c r="E490" s="213" t="str">
        <f t="shared" si="24"/>
        <v>quarta-feira</v>
      </c>
      <c r="F490" s="211" t="str">
        <f t="shared" si="25"/>
        <v>Prop 051/21</v>
      </c>
      <c r="G490" s="211" t="str">
        <f t="shared" si="26"/>
        <v>051/21</v>
      </c>
      <c r="H490" s="214" t="str">
        <f>TEXT(Uteis[[#This Row],[Coluna1]],"MM-AAAA")</f>
        <v>03-2021</v>
      </c>
      <c r="I490" s="215"/>
    </row>
    <row r="491" spans="1:9" x14ac:dyDescent="0.25">
      <c r="A491" s="211" t="s">
        <v>301</v>
      </c>
      <c r="B491" s="211" t="s">
        <v>102</v>
      </c>
      <c r="C491" s="211" t="s">
        <v>126</v>
      </c>
      <c r="D491" s="212">
        <f>WEEKDAY(Uteis[[#This Row],[Coluna1]],2)</f>
        <v>4</v>
      </c>
      <c r="E491" s="213" t="str">
        <f t="shared" si="24"/>
        <v>quinta-feira</v>
      </c>
      <c r="F491" s="211" t="str">
        <f t="shared" si="25"/>
        <v>Prop 051/21</v>
      </c>
      <c r="G491" s="211" t="str">
        <f t="shared" si="26"/>
        <v>051/21</v>
      </c>
      <c r="H491" s="214" t="str">
        <f>TEXT(Uteis[[#This Row],[Coluna1]],"MM-AAAA")</f>
        <v>03-2021</v>
      </c>
      <c r="I491" s="215"/>
    </row>
    <row r="492" spans="1:9" x14ac:dyDescent="0.25">
      <c r="A492" s="211" t="s">
        <v>326</v>
      </c>
      <c r="B492" s="211" t="s">
        <v>100</v>
      </c>
      <c r="C492" s="211" t="s">
        <v>147</v>
      </c>
      <c r="D492" s="212">
        <f>WEEKDAY(Uteis[[#This Row],[Coluna1]],2)</f>
        <v>6</v>
      </c>
      <c r="E492" s="213" t="str">
        <f t="shared" si="24"/>
        <v>sábado</v>
      </c>
      <c r="F492" s="211" t="str">
        <f t="shared" si="25"/>
        <v>Prop 165/20</v>
      </c>
      <c r="G492" s="211" t="str">
        <f t="shared" si="26"/>
        <v>165/20</v>
      </c>
      <c r="H492" s="214" t="str">
        <f>TEXT(Uteis[[#This Row],[Coluna1]],"MM-AAAA")</f>
        <v>03-2021</v>
      </c>
      <c r="I492" s="215"/>
    </row>
    <row r="493" spans="1:9" x14ac:dyDescent="0.25">
      <c r="A493" s="211" t="s">
        <v>301</v>
      </c>
      <c r="B493" s="211" t="s">
        <v>82</v>
      </c>
      <c r="C493" s="211" t="s">
        <v>126</v>
      </c>
      <c r="D493" s="212">
        <f>WEEKDAY(Uteis[[#This Row],[Coluna1]],2)</f>
        <v>4</v>
      </c>
      <c r="E493" s="213" t="str">
        <f t="shared" si="24"/>
        <v>quinta-feira</v>
      </c>
      <c r="F493" s="211" t="str">
        <f t="shared" si="25"/>
        <v>Prop 051/21</v>
      </c>
      <c r="G493" s="211" t="str">
        <f t="shared" si="26"/>
        <v>051/21</v>
      </c>
      <c r="H493" s="214" t="str">
        <f>TEXT(Uteis[[#This Row],[Coluna1]],"MM-AAAA")</f>
        <v>03-2021</v>
      </c>
      <c r="I493" s="215"/>
    </row>
    <row r="494" spans="1:9" x14ac:dyDescent="0.25">
      <c r="A494" s="211" t="s">
        <v>301</v>
      </c>
      <c r="B494" s="211" t="s">
        <v>34</v>
      </c>
      <c r="C494" s="211" t="s">
        <v>126</v>
      </c>
      <c r="D494" s="212">
        <f>WEEKDAY(Uteis[[#This Row],[Coluna1]],2)</f>
        <v>4</v>
      </c>
      <c r="E494" s="213" t="str">
        <f t="shared" si="24"/>
        <v>quinta-feira</v>
      </c>
      <c r="F494" s="211" t="str">
        <f t="shared" si="25"/>
        <v>Prop 051/21</v>
      </c>
      <c r="G494" s="211" t="str">
        <f t="shared" si="26"/>
        <v>051/21</v>
      </c>
      <c r="H494" s="214" t="str">
        <f>TEXT(Uteis[[#This Row],[Coluna1]],"MM-AAAA")</f>
        <v>03-2021</v>
      </c>
      <c r="I494" s="215"/>
    </row>
    <row r="495" spans="1:9" x14ac:dyDescent="0.25">
      <c r="A495" s="211" t="s">
        <v>301</v>
      </c>
      <c r="B495" s="211" t="s">
        <v>96</v>
      </c>
      <c r="C495" s="211" t="s">
        <v>126</v>
      </c>
      <c r="D495" s="212">
        <f>WEEKDAY(Uteis[[#This Row],[Coluna1]],2)</f>
        <v>4</v>
      </c>
      <c r="E495" s="213" t="str">
        <f t="shared" si="24"/>
        <v>quinta-feira</v>
      </c>
      <c r="F495" s="211" t="str">
        <f t="shared" si="25"/>
        <v>Prop 051/21</v>
      </c>
      <c r="G495" s="211" t="str">
        <f t="shared" si="26"/>
        <v>051/21</v>
      </c>
      <c r="H495" s="214" t="str">
        <f>TEXT(Uteis[[#This Row],[Coluna1]],"MM-AAAA")</f>
        <v>03-2021</v>
      </c>
      <c r="I495" s="215"/>
    </row>
    <row r="496" spans="1:9" x14ac:dyDescent="0.25">
      <c r="A496" s="211" t="s">
        <v>301</v>
      </c>
      <c r="B496" s="211" t="s">
        <v>100</v>
      </c>
      <c r="C496" s="211" t="s">
        <v>147</v>
      </c>
      <c r="D496" s="212">
        <f>WEEKDAY(Uteis[[#This Row],[Coluna1]],2)</f>
        <v>4</v>
      </c>
      <c r="E496" s="213" t="str">
        <f t="shared" si="24"/>
        <v>quinta-feira</v>
      </c>
      <c r="F496" s="211" t="str">
        <f t="shared" si="25"/>
        <v>Prop 165/20</v>
      </c>
      <c r="G496" s="211" t="str">
        <f t="shared" si="26"/>
        <v>165/20</v>
      </c>
      <c r="H496" s="214" t="str">
        <f>TEXT(Uteis[[#This Row],[Coluna1]],"MM-AAAA")</f>
        <v>03-2021</v>
      </c>
      <c r="I496" s="215"/>
    </row>
    <row r="497" spans="1:9" x14ac:dyDescent="0.25">
      <c r="A497" s="211" t="s">
        <v>301</v>
      </c>
      <c r="B497" s="211" t="s">
        <v>81</v>
      </c>
      <c r="C497" s="211" t="s">
        <v>126</v>
      </c>
      <c r="D497" s="212">
        <f>WEEKDAY(Uteis[[#This Row],[Coluna1]],2)</f>
        <v>4</v>
      </c>
      <c r="E497" s="213" t="str">
        <f t="shared" si="24"/>
        <v>quinta-feira</v>
      </c>
      <c r="F497" s="211" t="str">
        <f t="shared" si="25"/>
        <v>Prop 051/21</v>
      </c>
      <c r="G497" s="211" t="str">
        <f t="shared" si="26"/>
        <v>051/21</v>
      </c>
      <c r="H497" s="214" t="str">
        <f>TEXT(Uteis[[#This Row],[Coluna1]],"MM-AAAA")</f>
        <v>03-2021</v>
      </c>
      <c r="I497" s="215"/>
    </row>
    <row r="498" spans="1:9" x14ac:dyDescent="0.25">
      <c r="A498" s="211" t="s">
        <v>301</v>
      </c>
      <c r="B498" s="211" t="s">
        <v>108</v>
      </c>
      <c r="C498" s="211" t="s">
        <v>126</v>
      </c>
      <c r="D498" s="212">
        <f>WEEKDAY(Uteis[[#This Row],[Coluna1]],2)</f>
        <v>4</v>
      </c>
      <c r="E498" s="213" t="str">
        <f t="shared" si="24"/>
        <v>quinta-feira</v>
      </c>
      <c r="F498" s="211" t="str">
        <f t="shared" si="25"/>
        <v>Prop 051/21</v>
      </c>
      <c r="G498" s="211" t="str">
        <f t="shared" si="26"/>
        <v>051/21</v>
      </c>
      <c r="H498" s="214" t="str">
        <f>TEXT(Uteis[[#This Row],[Coluna1]],"MM-AAAA")</f>
        <v>03-2021</v>
      </c>
      <c r="I498" s="215"/>
    </row>
    <row r="499" spans="1:9" x14ac:dyDescent="0.25">
      <c r="A499" s="211" t="s">
        <v>301</v>
      </c>
      <c r="B499" s="211" t="s">
        <v>106</v>
      </c>
      <c r="C499" s="211" t="s">
        <v>126</v>
      </c>
      <c r="D499" s="212">
        <f>WEEKDAY(Uteis[[#This Row],[Coluna1]],2)</f>
        <v>4</v>
      </c>
      <c r="E499" s="213" t="str">
        <f t="shared" si="24"/>
        <v>quinta-feira</v>
      </c>
      <c r="F499" s="211" t="str">
        <f t="shared" si="25"/>
        <v>Prop 051/21</v>
      </c>
      <c r="G499" s="211" t="str">
        <f t="shared" si="26"/>
        <v>051/21</v>
      </c>
      <c r="H499" s="214" t="str">
        <f>TEXT(Uteis[[#This Row],[Coluna1]],"MM-AAAA")</f>
        <v>03-2021</v>
      </c>
      <c r="I499" s="215"/>
    </row>
    <row r="500" spans="1:9" x14ac:dyDescent="0.25">
      <c r="A500" s="211" t="s">
        <v>302</v>
      </c>
      <c r="B500" s="211" t="s">
        <v>102</v>
      </c>
      <c r="C500" s="211" t="s">
        <v>126</v>
      </c>
      <c r="D500" s="212">
        <f>WEEKDAY(Uteis[[#This Row],[Coluna1]],2)</f>
        <v>5</v>
      </c>
      <c r="E500" s="213" t="str">
        <f t="shared" si="24"/>
        <v>sexta-feira</v>
      </c>
      <c r="F500" s="211" t="str">
        <f t="shared" si="25"/>
        <v>Prop 051/21</v>
      </c>
      <c r="G500" s="211" t="str">
        <f t="shared" si="26"/>
        <v>051/21</v>
      </c>
      <c r="H500" s="214" t="str">
        <f>TEXT(Uteis[[#This Row],[Coluna1]],"MM-AAAA")</f>
        <v>03-2021</v>
      </c>
      <c r="I500" s="215"/>
    </row>
    <row r="501" spans="1:9" x14ac:dyDescent="0.25">
      <c r="A501" s="211" t="s">
        <v>307</v>
      </c>
      <c r="B501" s="211" t="s">
        <v>100</v>
      </c>
      <c r="C501" s="211" t="s">
        <v>327</v>
      </c>
      <c r="D501" s="212">
        <f>WEEKDAY(Uteis[[#This Row],[Coluna1]],2)</f>
        <v>4</v>
      </c>
      <c r="E501" s="213" t="str">
        <f t="shared" si="24"/>
        <v>quinta-feira</v>
      </c>
      <c r="F501" s="211" t="str">
        <f t="shared" si="25"/>
        <v>Prop 307/19</v>
      </c>
      <c r="G501" s="211" t="str">
        <f t="shared" si="26"/>
        <v>307/19</v>
      </c>
      <c r="H501" s="214" t="str">
        <f>TEXT(Uteis[[#This Row],[Coluna1]],"MM-AAAA")</f>
        <v>03-2021</v>
      </c>
      <c r="I501" s="215"/>
    </row>
    <row r="502" spans="1:9" x14ac:dyDescent="0.25">
      <c r="A502" s="211" t="s">
        <v>308</v>
      </c>
      <c r="B502" s="211" t="s">
        <v>100</v>
      </c>
      <c r="C502" s="211" t="s">
        <v>320</v>
      </c>
      <c r="D502" s="212">
        <f>WEEKDAY(Uteis[[#This Row],[Coluna1]],2)</f>
        <v>5</v>
      </c>
      <c r="E502" s="213" t="str">
        <f t="shared" si="24"/>
        <v>sexta-feira</v>
      </c>
      <c r="F502" s="211" t="str">
        <f t="shared" si="25"/>
        <v>Prop 233/20</v>
      </c>
      <c r="G502" s="211" t="str">
        <f t="shared" si="26"/>
        <v>233/20</v>
      </c>
      <c r="H502" s="214" t="str">
        <f>TEXT(Uteis[[#This Row],[Coluna1]],"MM-AAAA")</f>
        <v>03-2021</v>
      </c>
      <c r="I502" s="215"/>
    </row>
    <row r="503" spans="1:9" x14ac:dyDescent="0.25">
      <c r="A503" s="211" t="s">
        <v>311</v>
      </c>
      <c r="B503" s="211" t="s">
        <v>100</v>
      </c>
      <c r="C503" s="211" t="s">
        <v>327</v>
      </c>
      <c r="D503" s="212">
        <f>WEEKDAY(Uteis[[#This Row],[Coluna1]],2)</f>
        <v>1</v>
      </c>
      <c r="E503" s="213" t="str">
        <f t="shared" si="24"/>
        <v>segunda-feira</v>
      </c>
      <c r="F503" s="211" t="str">
        <f t="shared" si="25"/>
        <v>Prop 307/19</v>
      </c>
      <c r="G503" s="211" t="str">
        <f t="shared" si="26"/>
        <v>307/19</v>
      </c>
      <c r="H503" s="214" t="str">
        <f>TEXT(Uteis[[#This Row],[Coluna1]],"MM-AAAA")</f>
        <v>03-2021</v>
      </c>
      <c r="I503" s="215"/>
    </row>
    <row r="504" spans="1:9" x14ac:dyDescent="0.25">
      <c r="A504" s="211" t="s">
        <v>312</v>
      </c>
      <c r="B504" s="211" t="s">
        <v>100</v>
      </c>
      <c r="C504" s="211" t="s">
        <v>327</v>
      </c>
      <c r="D504" s="212">
        <f>WEEKDAY(Uteis[[#This Row],[Coluna1]],2)</f>
        <v>2</v>
      </c>
      <c r="E504" s="213" t="str">
        <f t="shared" si="24"/>
        <v>terça-feira</v>
      </c>
      <c r="F504" s="211" t="str">
        <f t="shared" si="25"/>
        <v>Prop 307/19</v>
      </c>
      <c r="G504" s="211" t="str">
        <f t="shared" si="26"/>
        <v>307/19</v>
      </c>
      <c r="H504" s="214" t="str">
        <f>TEXT(Uteis[[#This Row],[Coluna1]],"MM-AAAA")</f>
        <v>03-2021</v>
      </c>
      <c r="I504" s="215"/>
    </row>
    <row r="505" spans="1:9" x14ac:dyDescent="0.25">
      <c r="A505" s="211" t="s">
        <v>313</v>
      </c>
      <c r="B505" s="211" t="s">
        <v>100</v>
      </c>
      <c r="C505" s="211" t="s">
        <v>325</v>
      </c>
      <c r="D505" s="212">
        <f>WEEKDAY(Uteis[[#This Row],[Coluna1]],2)</f>
        <v>3</v>
      </c>
      <c r="E505" s="213" t="str">
        <f t="shared" si="24"/>
        <v>quarta-feira</v>
      </c>
      <c r="F505" s="211" t="str">
        <f t="shared" si="25"/>
        <v>Prop 096/21</v>
      </c>
      <c r="G505" s="211" t="str">
        <f t="shared" si="26"/>
        <v>096/21</v>
      </c>
      <c r="H505" s="214" t="str">
        <f>TEXT(Uteis[[#This Row],[Coluna1]],"MM-AAAA")</f>
        <v>03-2021</v>
      </c>
      <c r="I505" s="215"/>
    </row>
    <row r="506" spans="1:9" x14ac:dyDescent="0.25">
      <c r="A506" s="211" t="s">
        <v>315</v>
      </c>
      <c r="B506" s="211" t="s">
        <v>100</v>
      </c>
      <c r="C506" s="211" t="s">
        <v>325</v>
      </c>
      <c r="D506" s="212">
        <f>WEEKDAY(Uteis[[#This Row],[Coluna1]],2)</f>
        <v>4</v>
      </c>
      <c r="E506" s="213" t="str">
        <f t="shared" si="24"/>
        <v>quinta-feira</v>
      </c>
      <c r="F506" s="211" t="str">
        <f t="shared" si="25"/>
        <v>Prop 096/21</v>
      </c>
      <c r="G506" s="211" t="str">
        <f t="shared" si="26"/>
        <v>096/21</v>
      </c>
      <c r="H506" s="214" t="str">
        <f>TEXT(Uteis[[#This Row],[Coluna1]],"MM-AAAA")</f>
        <v>03-2021</v>
      </c>
      <c r="I506" s="215"/>
    </row>
    <row r="507" spans="1:9" x14ac:dyDescent="0.25">
      <c r="A507" s="211" t="s">
        <v>324</v>
      </c>
      <c r="B507" s="211" t="s">
        <v>100</v>
      </c>
      <c r="C507" s="211" t="s">
        <v>325</v>
      </c>
      <c r="D507" s="212">
        <f>WEEKDAY(Uteis[[#This Row],[Coluna1]],2)</f>
        <v>5</v>
      </c>
      <c r="E507" s="213" t="str">
        <f t="shared" si="24"/>
        <v>sexta-feira</v>
      </c>
      <c r="F507" s="211" t="str">
        <f t="shared" si="25"/>
        <v>Prop 096/21</v>
      </c>
      <c r="G507" s="211" t="str">
        <f t="shared" si="26"/>
        <v>096/21</v>
      </c>
      <c r="H507" s="214" t="str">
        <f>TEXT(Uteis[[#This Row],[Coluna1]],"MM-AAAA")</f>
        <v>03-2021</v>
      </c>
      <c r="I507" s="215"/>
    </row>
    <row r="508" spans="1:9" x14ac:dyDescent="0.25">
      <c r="A508" s="211" t="s">
        <v>316</v>
      </c>
      <c r="B508" s="211" t="s">
        <v>100</v>
      </c>
      <c r="C508" s="211" t="s">
        <v>325</v>
      </c>
      <c r="D508" s="212">
        <f>WEEKDAY(Uteis[[#This Row],[Coluna1]],2)</f>
        <v>1</v>
      </c>
      <c r="E508" s="213" t="str">
        <f t="shared" si="24"/>
        <v>segunda-feira</v>
      </c>
      <c r="F508" s="211" t="str">
        <f t="shared" si="25"/>
        <v>Prop 096/21</v>
      </c>
      <c r="G508" s="211" t="str">
        <f t="shared" si="26"/>
        <v>096/21</v>
      </c>
      <c r="H508" s="214" t="str">
        <f>TEXT(Uteis[[#This Row],[Coluna1]],"MM-AAAA")</f>
        <v>03-2021</v>
      </c>
      <c r="I508" s="215"/>
    </row>
    <row r="509" spans="1:9" x14ac:dyDescent="0.25">
      <c r="A509" s="211" t="s">
        <v>317</v>
      </c>
      <c r="B509" s="211" t="s">
        <v>100</v>
      </c>
      <c r="C509" s="211" t="s">
        <v>147</v>
      </c>
      <c r="D509" s="212">
        <f>WEEKDAY(Uteis[[#This Row],[Coluna1]],2)</f>
        <v>2</v>
      </c>
      <c r="E509" s="213" t="str">
        <f t="shared" si="24"/>
        <v>terça-feira</v>
      </c>
      <c r="F509" s="211" t="str">
        <f t="shared" si="25"/>
        <v>Prop 165/20</v>
      </c>
      <c r="G509" s="211" t="str">
        <f t="shared" si="26"/>
        <v>165/20</v>
      </c>
      <c r="H509" s="214" t="str">
        <f>TEXT(Uteis[[#This Row],[Coluna1]],"MM-AAAA")</f>
        <v>03-2021</v>
      </c>
      <c r="I509" s="215"/>
    </row>
    <row r="510" spans="1:9" x14ac:dyDescent="0.25">
      <c r="A510" s="211" t="s">
        <v>318</v>
      </c>
      <c r="B510" s="211" t="s">
        <v>100</v>
      </c>
      <c r="C510" s="211" t="s">
        <v>328</v>
      </c>
      <c r="D510" s="212">
        <f>WEEKDAY(Uteis[[#This Row],[Coluna1]],2)</f>
        <v>3</v>
      </c>
      <c r="E510" s="213" t="str">
        <f t="shared" si="24"/>
        <v>quarta-feira</v>
      </c>
      <c r="F510" s="211" t="str">
        <f t="shared" si="25"/>
        <v>Prop 069/21</v>
      </c>
      <c r="G510" s="211" t="str">
        <f t="shared" si="26"/>
        <v>069/21</v>
      </c>
      <c r="H510" s="214" t="str">
        <f>TEXT(Uteis[[#This Row],[Coluna1]],"MM-AAAA")</f>
        <v>03-2021</v>
      </c>
      <c r="I510" s="215"/>
    </row>
    <row r="511" spans="1:9" x14ac:dyDescent="0.25">
      <c r="A511" s="211" t="s">
        <v>302</v>
      </c>
      <c r="B511" s="211" t="s">
        <v>82</v>
      </c>
      <c r="C511" s="211" t="s">
        <v>126</v>
      </c>
      <c r="D511" s="212">
        <f>WEEKDAY(Uteis[[#This Row],[Coluna1]],2)</f>
        <v>5</v>
      </c>
      <c r="E511" s="213" t="str">
        <f t="shared" si="24"/>
        <v>sexta-feira</v>
      </c>
      <c r="F511" s="211" t="str">
        <f t="shared" si="25"/>
        <v>Prop 051/21</v>
      </c>
      <c r="G511" s="211" t="str">
        <f t="shared" si="26"/>
        <v>051/21</v>
      </c>
      <c r="H511" s="214" t="str">
        <f>TEXT(Uteis[[#This Row],[Coluna1]],"MM-AAAA")</f>
        <v>03-2021</v>
      </c>
      <c r="I511" s="215"/>
    </row>
    <row r="512" spans="1:9" x14ac:dyDescent="0.25">
      <c r="A512" s="211" t="s">
        <v>302</v>
      </c>
      <c r="B512" s="211" t="s">
        <v>34</v>
      </c>
      <c r="C512" s="211" t="s">
        <v>126</v>
      </c>
      <c r="D512" s="212">
        <f>WEEKDAY(Uteis[[#This Row],[Coluna1]],2)</f>
        <v>5</v>
      </c>
      <c r="E512" s="213" t="str">
        <f t="shared" si="24"/>
        <v>sexta-feira</v>
      </c>
      <c r="F512" s="211" t="str">
        <f t="shared" si="25"/>
        <v>Prop 051/21</v>
      </c>
      <c r="G512" s="211" t="str">
        <f t="shared" si="26"/>
        <v>051/21</v>
      </c>
      <c r="H512" s="214" t="str">
        <f>TEXT(Uteis[[#This Row],[Coluna1]],"MM-AAAA")</f>
        <v>03-2021</v>
      </c>
      <c r="I512" s="215"/>
    </row>
    <row r="513" spans="1:9" x14ac:dyDescent="0.25">
      <c r="A513" s="211" t="s">
        <v>302</v>
      </c>
      <c r="B513" s="211" t="s">
        <v>100</v>
      </c>
      <c r="C513" s="211" t="s">
        <v>126</v>
      </c>
      <c r="D513" s="212">
        <f>WEEKDAY(Uteis[[#This Row],[Coluna1]],2)</f>
        <v>5</v>
      </c>
      <c r="E513" s="213" t="str">
        <f t="shared" si="24"/>
        <v>sexta-feira</v>
      </c>
      <c r="F513" s="211" t="str">
        <f t="shared" si="25"/>
        <v>Prop 051/21</v>
      </c>
      <c r="G513" s="211" t="str">
        <f t="shared" si="26"/>
        <v>051/21</v>
      </c>
      <c r="H513" s="214" t="str">
        <f>TEXT(Uteis[[#This Row],[Coluna1]],"MM-AAAA")</f>
        <v>03-2021</v>
      </c>
      <c r="I513" s="215"/>
    </row>
    <row r="514" spans="1:9" x14ac:dyDescent="0.25">
      <c r="A514" s="211" t="s">
        <v>302</v>
      </c>
      <c r="B514" s="211" t="s">
        <v>96</v>
      </c>
      <c r="C514" s="211" t="s">
        <v>126</v>
      </c>
      <c r="D514" s="212">
        <f>WEEKDAY(Uteis[[#This Row],[Coluna1]],2)</f>
        <v>5</v>
      </c>
      <c r="E514" s="213" t="str">
        <f t="shared" si="24"/>
        <v>sexta-feira</v>
      </c>
      <c r="F514" s="211" t="str">
        <f t="shared" si="25"/>
        <v>Prop 051/21</v>
      </c>
      <c r="G514" s="211" t="str">
        <f t="shared" si="26"/>
        <v>051/21</v>
      </c>
      <c r="H514" s="214" t="str">
        <f>TEXT(Uteis[[#This Row],[Coluna1]],"MM-AAAA")</f>
        <v>03-2021</v>
      </c>
      <c r="I514" s="215"/>
    </row>
    <row r="515" spans="1:9" x14ac:dyDescent="0.25">
      <c r="A515" s="211" t="s">
        <v>302</v>
      </c>
      <c r="B515" s="211" t="s">
        <v>81</v>
      </c>
      <c r="C515" s="211" t="s">
        <v>126</v>
      </c>
      <c r="D515" s="212">
        <f>WEEKDAY(Uteis[[#This Row],[Coluna1]],2)</f>
        <v>5</v>
      </c>
      <c r="E515" s="213" t="str">
        <f t="shared" si="24"/>
        <v>sexta-feira</v>
      </c>
      <c r="F515" s="211" t="str">
        <f t="shared" si="25"/>
        <v>Prop 051/21</v>
      </c>
      <c r="G515" s="211" t="str">
        <f t="shared" si="26"/>
        <v>051/21</v>
      </c>
      <c r="H515" s="214" t="str">
        <f>TEXT(Uteis[[#This Row],[Coluna1]],"MM-AAAA")</f>
        <v>03-2021</v>
      </c>
      <c r="I515" s="215"/>
    </row>
    <row r="516" spans="1:9" x14ac:dyDescent="0.25">
      <c r="A516" s="211" t="s">
        <v>302</v>
      </c>
      <c r="B516" s="211" t="s">
        <v>105</v>
      </c>
      <c r="C516" s="211" t="s">
        <v>126</v>
      </c>
      <c r="D516" s="212">
        <f>WEEKDAY(Uteis[[#This Row],[Coluna1]],2)</f>
        <v>5</v>
      </c>
      <c r="E516" s="213" t="str">
        <f t="shared" si="24"/>
        <v>sexta-feira</v>
      </c>
      <c r="F516" s="211" t="str">
        <f t="shared" si="25"/>
        <v>Prop 051/21</v>
      </c>
      <c r="G516" s="211" t="str">
        <f t="shared" si="26"/>
        <v>051/21</v>
      </c>
      <c r="H516" s="214" t="str">
        <f>TEXT(Uteis[[#This Row],[Coluna1]],"MM-AAAA")</f>
        <v>03-2021</v>
      </c>
      <c r="I516" s="215"/>
    </row>
    <row r="517" spans="1:9" x14ac:dyDescent="0.25">
      <c r="A517" s="211" t="s">
        <v>302</v>
      </c>
      <c r="B517" s="211" t="s">
        <v>108</v>
      </c>
      <c r="C517" s="211" t="s">
        <v>126</v>
      </c>
      <c r="D517" s="212">
        <f>WEEKDAY(Uteis[[#This Row],[Coluna1]],2)</f>
        <v>5</v>
      </c>
      <c r="E517" s="213" t="str">
        <f t="shared" si="24"/>
        <v>sexta-feira</v>
      </c>
      <c r="F517" s="211" t="str">
        <f t="shared" si="25"/>
        <v>Prop 051/21</v>
      </c>
      <c r="G517" s="211" t="str">
        <f t="shared" si="26"/>
        <v>051/21</v>
      </c>
      <c r="H517" s="214" t="str">
        <f>TEXT(Uteis[[#This Row],[Coluna1]],"MM-AAAA")</f>
        <v>03-2021</v>
      </c>
      <c r="I517" s="215"/>
    </row>
    <row r="518" spans="1:9" x14ac:dyDescent="0.25">
      <c r="A518" s="211" t="s">
        <v>302</v>
      </c>
      <c r="B518" s="211" t="s">
        <v>106</v>
      </c>
      <c r="C518" s="211" t="s">
        <v>126</v>
      </c>
      <c r="D518" s="212">
        <f>WEEKDAY(Uteis[[#This Row],[Coluna1]],2)</f>
        <v>5</v>
      </c>
      <c r="E518" s="213" t="str">
        <f t="shared" si="24"/>
        <v>sexta-feira</v>
      </c>
      <c r="F518" s="211" t="str">
        <f t="shared" si="25"/>
        <v>Prop 051/21</v>
      </c>
      <c r="G518" s="211" t="str">
        <f t="shared" si="26"/>
        <v>051/21</v>
      </c>
      <c r="H518" s="214" t="str">
        <f>TEXT(Uteis[[#This Row],[Coluna1]],"MM-AAAA")</f>
        <v>03-2021</v>
      </c>
      <c r="I518" s="215"/>
    </row>
    <row r="519" spans="1:9" x14ac:dyDescent="0.25">
      <c r="A519" s="211" t="s">
        <v>303</v>
      </c>
      <c r="B519" s="211" t="s">
        <v>102</v>
      </c>
      <c r="C519" s="211" t="s">
        <v>126</v>
      </c>
      <c r="D519" s="212">
        <f>WEEKDAY(Uteis[[#This Row],[Coluna1]],2)</f>
        <v>1</v>
      </c>
      <c r="E519" s="213" t="str">
        <f t="shared" si="24"/>
        <v>segunda-feira</v>
      </c>
      <c r="F519" s="211" t="str">
        <f t="shared" si="25"/>
        <v>Prop 051/21</v>
      </c>
      <c r="G519" s="211" t="str">
        <f t="shared" si="26"/>
        <v>051/21</v>
      </c>
      <c r="H519" s="214" t="str">
        <f>TEXT(Uteis[[#This Row],[Coluna1]],"MM-AAAA")</f>
        <v>03-2021</v>
      </c>
      <c r="I519" s="215"/>
    </row>
    <row r="520" spans="1:9" x14ac:dyDescent="0.25">
      <c r="A520" s="211" t="s">
        <v>303</v>
      </c>
      <c r="B520" s="211" t="s">
        <v>82</v>
      </c>
      <c r="C520" s="211" t="s">
        <v>126</v>
      </c>
      <c r="D520" s="212">
        <f>WEEKDAY(Uteis[[#This Row],[Coluna1]],2)</f>
        <v>1</v>
      </c>
      <c r="E520" s="213" t="str">
        <f t="shared" si="24"/>
        <v>segunda-feira</v>
      </c>
      <c r="F520" s="211" t="str">
        <f t="shared" si="25"/>
        <v>Prop 051/21</v>
      </c>
      <c r="G520" s="211" t="str">
        <f t="shared" si="26"/>
        <v>051/21</v>
      </c>
      <c r="H520" s="214" t="str">
        <f>TEXT(Uteis[[#This Row],[Coluna1]],"MM-AAAA")</f>
        <v>03-2021</v>
      </c>
      <c r="I520" s="215"/>
    </row>
    <row r="521" spans="1:9" x14ac:dyDescent="0.25">
      <c r="A521" s="211" t="s">
        <v>303</v>
      </c>
      <c r="B521" s="211" t="s">
        <v>34</v>
      </c>
      <c r="C521" s="211" t="s">
        <v>126</v>
      </c>
      <c r="D521" s="212">
        <f>WEEKDAY(Uteis[[#This Row],[Coluna1]],2)</f>
        <v>1</v>
      </c>
      <c r="E521" s="213" t="str">
        <f t="shared" si="24"/>
        <v>segunda-feira</v>
      </c>
      <c r="F521" s="211" t="str">
        <f t="shared" si="25"/>
        <v>Prop 051/21</v>
      </c>
      <c r="G521" s="211" t="str">
        <f t="shared" si="26"/>
        <v>051/21</v>
      </c>
      <c r="H521" s="214" t="str">
        <f>TEXT(Uteis[[#This Row],[Coluna1]],"MM-AAAA")</f>
        <v>03-2021</v>
      </c>
      <c r="I521" s="215"/>
    </row>
    <row r="522" spans="1:9" x14ac:dyDescent="0.25">
      <c r="A522" s="211" t="s">
        <v>303</v>
      </c>
      <c r="B522" s="211" t="s">
        <v>100</v>
      </c>
      <c r="C522" s="211" t="s">
        <v>126</v>
      </c>
      <c r="D522" s="212">
        <f>WEEKDAY(Uteis[[#This Row],[Coluna1]],2)</f>
        <v>1</v>
      </c>
      <c r="E522" s="213" t="str">
        <f t="shared" si="24"/>
        <v>segunda-feira</v>
      </c>
      <c r="F522" s="211" t="str">
        <f t="shared" si="25"/>
        <v>Prop 051/21</v>
      </c>
      <c r="G522" s="211" t="str">
        <f t="shared" si="26"/>
        <v>051/21</v>
      </c>
      <c r="H522" s="214" t="str">
        <f>TEXT(Uteis[[#This Row],[Coluna1]],"MM-AAAA")</f>
        <v>03-2021</v>
      </c>
      <c r="I522" s="215"/>
    </row>
    <row r="523" spans="1:9" x14ac:dyDescent="0.25">
      <c r="A523" s="211" t="s">
        <v>303</v>
      </c>
      <c r="B523" s="211" t="s">
        <v>96</v>
      </c>
      <c r="C523" s="211" t="s">
        <v>126</v>
      </c>
      <c r="D523" s="212">
        <f>WEEKDAY(Uteis[[#This Row],[Coluna1]],2)</f>
        <v>1</v>
      </c>
      <c r="E523" s="213" t="str">
        <f t="shared" si="24"/>
        <v>segunda-feira</v>
      </c>
      <c r="F523" s="211" t="str">
        <f t="shared" si="25"/>
        <v>Prop 051/21</v>
      </c>
      <c r="G523" s="211" t="str">
        <f t="shared" si="26"/>
        <v>051/21</v>
      </c>
      <c r="H523" s="214" t="str">
        <f>TEXT(Uteis[[#This Row],[Coluna1]],"MM-AAAA")</f>
        <v>03-2021</v>
      </c>
      <c r="I523" s="215"/>
    </row>
    <row r="524" spans="1:9" x14ac:dyDescent="0.25">
      <c r="A524" s="211" t="s">
        <v>303</v>
      </c>
      <c r="B524" s="211" t="s">
        <v>81</v>
      </c>
      <c r="C524" s="211" t="s">
        <v>126</v>
      </c>
      <c r="D524" s="212">
        <f>WEEKDAY(Uteis[[#This Row],[Coluna1]],2)</f>
        <v>1</v>
      </c>
      <c r="E524" s="213" t="str">
        <f t="shared" si="24"/>
        <v>segunda-feira</v>
      </c>
      <c r="F524" s="211" t="str">
        <f t="shared" si="25"/>
        <v>Prop 051/21</v>
      </c>
      <c r="G524" s="211" t="str">
        <f t="shared" si="26"/>
        <v>051/21</v>
      </c>
      <c r="H524" s="214" t="str">
        <f>TEXT(Uteis[[#This Row],[Coluna1]],"MM-AAAA")</f>
        <v>03-2021</v>
      </c>
      <c r="I524" s="215"/>
    </row>
    <row r="525" spans="1:9" x14ac:dyDescent="0.25">
      <c r="A525" s="211" t="s">
        <v>303</v>
      </c>
      <c r="B525" s="211" t="s">
        <v>105</v>
      </c>
      <c r="C525" s="211" t="s">
        <v>126</v>
      </c>
      <c r="D525" s="212">
        <f>WEEKDAY(Uteis[[#This Row],[Coluna1]],2)</f>
        <v>1</v>
      </c>
      <c r="E525" s="213" t="str">
        <f t="shared" si="24"/>
        <v>segunda-feira</v>
      </c>
      <c r="F525" s="211" t="str">
        <f t="shared" si="25"/>
        <v>Prop 051/21</v>
      </c>
      <c r="G525" s="211" t="str">
        <f t="shared" si="26"/>
        <v>051/21</v>
      </c>
      <c r="H525" s="214" t="str">
        <f>TEXT(Uteis[[#This Row],[Coluna1]],"MM-AAAA")</f>
        <v>03-2021</v>
      </c>
      <c r="I525" s="215"/>
    </row>
    <row r="526" spans="1:9" x14ac:dyDescent="0.25">
      <c r="A526" s="211" t="s">
        <v>303</v>
      </c>
      <c r="B526" s="211" t="s">
        <v>108</v>
      </c>
      <c r="C526" s="211" t="s">
        <v>126</v>
      </c>
      <c r="D526" s="212">
        <f>WEEKDAY(Uteis[[#This Row],[Coluna1]],2)</f>
        <v>1</v>
      </c>
      <c r="E526" s="213" t="str">
        <f t="shared" si="24"/>
        <v>segunda-feira</v>
      </c>
      <c r="F526" s="211" t="str">
        <f t="shared" si="25"/>
        <v>Prop 051/21</v>
      </c>
      <c r="G526" s="211" t="str">
        <f t="shared" si="26"/>
        <v>051/21</v>
      </c>
      <c r="H526" s="214" t="str">
        <f>TEXT(Uteis[[#This Row],[Coluna1]],"MM-AAAA")</f>
        <v>03-2021</v>
      </c>
      <c r="I526" s="215"/>
    </row>
    <row r="527" spans="1:9" x14ac:dyDescent="0.25">
      <c r="A527" s="211" t="s">
        <v>303</v>
      </c>
      <c r="B527" s="211" t="s">
        <v>106</v>
      </c>
      <c r="C527" s="211" t="s">
        <v>126</v>
      </c>
      <c r="D527" s="212">
        <f>WEEKDAY(Uteis[[#This Row],[Coluna1]],2)</f>
        <v>1</v>
      </c>
      <c r="E527" s="213" t="str">
        <f t="shared" si="24"/>
        <v>segunda-feira</v>
      </c>
      <c r="F527" s="211" t="str">
        <f t="shared" si="25"/>
        <v>Prop 051/21</v>
      </c>
      <c r="G527" s="211" t="str">
        <f t="shared" si="26"/>
        <v>051/21</v>
      </c>
      <c r="H527" s="214" t="str">
        <f>TEXT(Uteis[[#This Row],[Coluna1]],"MM-AAAA")</f>
        <v>03-2021</v>
      </c>
      <c r="I527" s="215"/>
    </row>
    <row r="528" spans="1:9" x14ac:dyDescent="0.25">
      <c r="A528" s="211" t="s">
        <v>305</v>
      </c>
      <c r="B528" s="211" t="s">
        <v>102</v>
      </c>
      <c r="C528" s="211" t="s">
        <v>126</v>
      </c>
      <c r="D528" s="212">
        <f>WEEKDAY(Uteis[[#This Row],[Coluna1]],2)</f>
        <v>2</v>
      </c>
      <c r="E528" s="213" t="str">
        <f t="shared" si="24"/>
        <v>terça-feira</v>
      </c>
      <c r="F528" s="211" t="str">
        <f t="shared" si="25"/>
        <v>Prop 051/21</v>
      </c>
      <c r="G528" s="211" t="str">
        <f t="shared" si="26"/>
        <v>051/21</v>
      </c>
      <c r="H528" s="214" t="str">
        <f>TEXT(Uteis[[#This Row],[Coluna1]],"MM-AAAA")</f>
        <v>03-2021</v>
      </c>
      <c r="I528" s="215"/>
    </row>
    <row r="529" spans="1:9" x14ac:dyDescent="0.25">
      <c r="A529" s="211" t="s">
        <v>305</v>
      </c>
      <c r="B529" s="211" t="s">
        <v>82</v>
      </c>
      <c r="C529" s="211" t="s">
        <v>126</v>
      </c>
      <c r="D529" s="212">
        <f>WEEKDAY(Uteis[[#This Row],[Coluna1]],2)</f>
        <v>2</v>
      </c>
      <c r="E529" s="213" t="str">
        <f t="shared" ref="E529:E592" si="27">IF(D529=" "," ",(IF(D529=7,"domingo",IF(D529=6,"sábado",IF(D529=5,"sexta-feira",IF(D529=4,"quinta-feira",IF(D529=3,"quarta-feira",IF(D529=2,"terça-feira","segunda-feira"))))))))</f>
        <v>terça-feira</v>
      </c>
      <c r="F529" s="211" t="str">
        <f t="shared" ref="F529:F592" si="28">LEFT(C529,11)</f>
        <v>Prop 051/21</v>
      </c>
      <c r="G529" s="211" t="str">
        <f t="shared" ref="G529:G592" si="29">RIGHT(F529,6)</f>
        <v>051/21</v>
      </c>
      <c r="H529" s="214" t="str">
        <f>TEXT(Uteis[[#This Row],[Coluna1]],"MM-AAAA")</f>
        <v>03-2021</v>
      </c>
      <c r="I529" s="215"/>
    </row>
    <row r="530" spans="1:9" x14ac:dyDescent="0.25">
      <c r="A530" s="211" t="s">
        <v>305</v>
      </c>
      <c r="B530" s="211" t="s">
        <v>34</v>
      </c>
      <c r="C530" s="211" t="s">
        <v>126</v>
      </c>
      <c r="D530" s="212">
        <f>WEEKDAY(Uteis[[#This Row],[Coluna1]],2)</f>
        <v>2</v>
      </c>
      <c r="E530" s="213" t="str">
        <f t="shared" si="27"/>
        <v>terça-feira</v>
      </c>
      <c r="F530" s="211" t="str">
        <f t="shared" si="28"/>
        <v>Prop 051/21</v>
      </c>
      <c r="G530" s="211" t="str">
        <f t="shared" si="29"/>
        <v>051/21</v>
      </c>
      <c r="H530" s="214" t="str">
        <f>TEXT(Uteis[[#This Row],[Coluna1]],"MM-AAAA")</f>
        <v>03-2021</v>
      </c>
      <c r="I530" s="215"/>
    </row>
    <row r="531" spans="1:9" x14ac:dyDescent="0.25">
      <c r="A531" s="211" t="s">
        <v>305</v>
      </c>
      <c r="B531" s="211" t="s">
        <v>100</v>
      </c>
      <c r="C531" s="211" t="s">
        <v>126</v>
      </c>
      <c r="D531" s="212">
        <f>WEEKDAY(Uteis[[#This Row],[Coluna1]],2)</f>
        <v>2</v>
      </c>
      <c r="E531" s="213" t="str">
        <f t="shared" si="27"/>
        <v>terça-feira</v>
      </c>
      <c r="F531" s="211" t="str">
        <f t="shared" si="28"/>
        <v>Prop 051/21</v>
      </c>
      <c r="G531" s="211" t="str">
        <f t="shared" si="29"/>
        <v>051/21</v>
      </c>
      <c r="H531" s="214" t="str">
        <f>TEXT(Uteis[[#This Row],[Coluna1]],"MM-AAAA")</f>
        <v>03-2021</v>
      </c>
      <c r="I531" s="215"/>
    </row>
    <row r="532" spans="1:9" x14ac:dyDescent="0.25">
      <c r="A532" s="211" t="s">
        <v>305</v>
      </c>
      <c r="B532" s="211" t="s">
        <v>96</v>
      </c>
      <c r="C532" s="211" t="s">
        <v>126</v>
      </c>
      <c r="D532" s="212">
        <f>WEEKDAY(Uteis[[#This Row],[Coluna1]],2)</f>
        <v>2</v>
      </c>
      <c r="E532" s="213" t="str">
        <f t="shared" si="27"/>
        <v>terça-feira</v>
      </c>
      <c r="F532" s="211" t="str">
        <f t="shared" si="28"/>
        <v>Prop 051/21</v>
      </c>
      <c r="G532" s="211" t="str">
        <f t="shared" si="29"/>
        <v>051/21</v>
      </c>
      <c r="H532" s="214" t="str">
        <f>TEXT(Uteis[[#This Row],[Coluna1]],"MM-AAAA")</f>
        <v>03-2021</v>
      </c>
      <c r="I532" s="215"/>
    </row>
    <row r="533" spans="1:9" x14ac:dyDescent="0.25">
      <c r="A533" s="211" t="s">
        <v>305</v>
      </c>
      <c r="B533" s="211" t="s">
        <v>81</v>
      </c>
      <c r="C533" s="211" t="s">
        <v>126</v>
      </c>
      <c r="D533" s="212">
        <f>WEEKDAY(Uteis[[#This Row],[Coluna1]],2)</f>
        <v>2</v>
      </c>
      <c r="E533" s="213" t="str">
        <f t="shared" si="27"/>
        <v>terça-feira</v>
      </c>
      <c r="F533" s="211" t="str">
        <f t="shared" si="28"/>
        <v>Prop 051/21</v>
      </c>
      <c r="G533" s="211" t="str">
        <f t="shared" si="29"/>
        <v>051/21</v>
      </c>
      <c r="H533" s="214" t="str">
        <f>TEXT(Uteis[[#This Row],[Coluna1]],"MM-AAAA")</f>
        <v>03-2021</v>
      </c>
      <c r="I533" s="215"/>
    </row>
    <row r="534" spans="1:9" x14ac:dyDescent="0.25">
      <c r="A534" s="211" t="s">
        <v>293</v>
      </c>
      <c r="B534" s="211" t="s">
        <v>103</v>
      </c>
      <c r="C534" s="211" t="s">
        <v>129</v>
      </c>
      <c r="D534" s="212">
        <f>WEEKDAY(Uteis[[#This Row],[Coluna1]],2)</f>
        <v>1</v>
      </c>
      <c r="E534" s="213" t="str">
        <f t="shared" si="27"/>
        <v>segunda-feira</v>
      </c>
      <c r="F534" s="211" t="str">
        <f t="shared" si="28"/>
        <v>Prop 183/20</v>
      </c>
      <c r="G534" s="211" t="str">
        <f t="shared" si="29"/>
        <v>183/20</v>
      </c>
      <c r="H534" s="214" t="str">
        <f>TEXT(Uteis[[#This Row],[Coluna1]],"MM-AAAA")</f>
        <v>03-2021</v>
      </c>
      <c r="I534" s="215"/>
    </row>
    <row r="535" spans="1:9" x14ac:dyDescent="0.25">
      <c r="A535" s="211" t="s">
        <v>295</v>
      </c>
      <c r="B535" s="211" t="s">
        <v>103</v>
      </c>
      <c r="C535" s="211" t="s">
        <v>129</v>
      </c>
      <c r="D535" s="212">
        <f>WEEKDAY(Uteis[[#This Row],[Coluna1]],2)</f>
        <v>3</v>
      </c>
      <c r="E535" s="213" t="str">
        <f t="shared" si="27"/>
        <v>quarta-feira</v>
      </c>
      <c r="F535" s="211" t="str">
        <f t="shared" si="28"/>
        <v>Prop 183/20</v>
      </c>
      <c r="G535" s="211" t="str">
        <f t="shared" si="29"/>
        <v>183/20</v>
      </c>
      <c r="H535" s="214" t="str">
        <f>TEXT(Uteis[[#This Row],[Coluna1]],"MM-AAAA")</f>
        <v>03-2021</v>
      </c>
      <c r="I535" s="215"/>
    </row>
    <row r="536" spans="1:9" x14ac:dyDescent="0.25">
      <c r="A536" s="211" t="s">
        <v>296</v>
      </c>
      <c r="B536" s="211" t="s">
        <v>103</v>
      </c>
      <c r="C536" s="211" t="s">
        <v>129</v>
      </c>
      <c r="D536" s="212">
        <f>WEEKDAY(Uteis[[#This Row],[Coluna1]],2)</f>
        <v>4</v>
      </c>
      <c r="E536" s="213" t="str">
        <f t="shared" si="27"/>
        <v>quinta-feira</v>
      </c>
      <c r="F536" s="211" t="str">
        <f t="shared" si="28"/>
        <v>Prop 183/20</v>
      </c>
      <c r="G536" s="211" t="str">
        <f t="shared" si="29"/>
        <v>183/20</v>
      </c>
      <c r="H536" s="214" t="str">
        <f>TEXT(Uteis[[#This Row],[Coluna1]],"MM-AAAA")</f>
        <v>03-2021</v>
      </c>
      <c r="I536" s="215"/>
    </row>
    <row r="537" spans="1:9" x14ac:dyDescent="0.25">
      <c r="A537" s="211" t="s">
        <v>297</v>
      </c>
      <c r="B537" s="211" t="s">
        <v>103</v>
      </c>
      <c r="C537" s="211" t="s">
        <v>129</v>
      </c>
      <c r="D537" s="212">
        <f>WEEKDAY(Uteis[[#This Row],[Coluna1]],2)</f>
        <v>5</v>
      </c>
      <c r="E537" s="213" t="str">
        <f t="shared" si="27"/>
        <v>sexta-feira</v>
      </c>
      <c r="F537" s="211" t="str">
        <f t="shared" si="28"/>
        <v>Prop 183/20</v>
      </c>
      <c r="G537" s="211" t="str">
        <f t="shared" si="29"/>
        <v>183/20</v>
      </c>
      <c r="H537" s="214" t="str">
        <f>TEXT(Uteis[[#This Row],[Coluna1]],"MM-AAAA")</f>
        <v>03-2021</v>
      </c>
      <c r="I537" s="215"/>
    </row>
    <row r="538" spans="1:9" x14ac:dyDescent="0.25">
      <c r="A538" s="211" t="s">
        <v>298</v>
      </c>
      <c r="B538" s="211" t="s">
        <v>103</v>
      </c>
      <c r="C538" s="211" t="s">
        <v>129</v>
      </c>
      <c r="D538" s="212">
        <f>WEEKDAY(Uteis[[#This Row],[Coluna1]],2)</f>
        <v>1</v>
      </c>
      <c r="E538" s="213" t="str">
        <f t="shared" si="27"/>
        <v>segunda-feira</v>
      </c>
      <c r="F538" s="211" t="str">
        <f t="shared" si="28"/>
        <v>Prop 183/20</v>
      </c>
      <c r="G538" s="211" t="str">
        <f t="shared" si="29"/>
        <v>183/20</v>
      </c>
      <c r="H538" s="214" t="str">
        <f>TEXT(Uteis[[#This Row],[Coluna1]],"MM-AAAA")</f>
        <v>03-2021</v>
      </c>
      <c r="I538" s="215"/>
    </row>
    <row r="539" spans="1:9" x14ac:dyDescent="0.25">
      <c r="A539" s="211" t="s">
        <v>299</v>
      </c>
      <c r="B539" s="211" t="s">
        <v>103</v>
      </c>
      <c r="C539" s="211" t="s">
        <v>129</v>
      </c>
      <c r="D539" s="212">
        <f>WEEKDAY(Uteis[[#This Row],[Coluna1]],2)</f>
        <v>2</v>
      </c>
      <c r="E539" s="213" t="str">
        <f t="shared" si="27"/>
        <v>terça-feira</v>
      </c>
      <c r="F539" s="211" t="str">
        <f t="shared" si="28"/>
        <v>Prop 183/20</v>
      </c>
      <c r="G539" s="211" t="str">
        <f t="shared" si="29"/>
        <v>183/20</v>
      </c>
      <c r="H539" s="214" t="str">
        <f>TEXT(Uteis[[#This Row],[Coluna1]],"MM-AAAA")</f>
        <v>03-2021</v>
      </c>
      <c r="I539" s="215"/>
    </row>
    <row r="540" spans="1:9" x14ac:dyDescent="0.25">
      <c r="A540" s="211" t="s">
        <v>300</v>
      </c>
      <c r="B540" s="211" t="s">
        <v>103</v>
      </c>
      <c r="C540" s="211" t="s">
        <v>129</v>
      </c>
      <c r="D540" s="212">
        <f>WEEKDAY(Uteis[[#This Row],[Coluna1]],2)</f>
        <v>3</v>
      </c>
      <c r="E540" s="213" t="str">
        <f t="shared" si="27"/>
        <v>quarta-feira</v>
      </c>
      <c r="F540" s="211" t="str">
        <f t="shared" si="28"/>
        <v>Prop 183/20</v>
      </c>
      <c r="G540" s="211" t="str">
        <f t="shared" si="29"/>
        <v>183/20</v>
      </c>
      <c r="H540" s="214" t="str">
        <f>TEXT(Uteis[[#This Row],[Coluna1]],"MM-AAAA")</f>
        <v>03-2021</v>
      </c>
      <c r="I540" s="215"/>
    </row>
    <row r="541" spans="1:9" x14ac:dyDescent="0.25">
      <c r="A541" s="211" t="s">
        <v>301</v>
      </c>
      <c r="B541" s="211" t="s">
        <v>103</v>
      </c>
      <c r="C541" s="211" t="s">
        <v>129</v>
      </c>
      <c r="D541" s="212">
        <f>WEEKDAY(Uteis[[#This Row],[Coluna1]],2)</f>
        <v>4</v>
      </c>
      <c r="E541" s="213" t="str">
        <f t="shared" si="27"/>
        <v>quinta-feira</v>
      </c>
      <c r="F541" s="211" t="str">
        <f t="shared" si="28"/>
        <v>Prop 183/20</v>
      </c>
      <c r="G541" s="211" t="str">
        <f t="shared" si="29"/>
        <v>183/20</v>
      </c>
      <c r="H541" s="214" t="str">
        <f>TEXT(Uteis[[#This Row],[Coluna1]],"MM-AAAA")</f>
        <v>03-2021</v>
      </c>
      <c r="I541" s="215"/>
    </row>
    <row r="542" spans="1:9" x14ac:dyDescent="0.25">
      <c r="A542" s="211" t="s">
        <v>302</v>
      </c>
      <c r="B542" s="211" t="s">
        <v>103</v>
      </c>
      <c r="C542" s="211" t="s">
        <v>129</v>
      </c>
      <c r="D542" s="212">
        <f>WEEKDAY(Uteis[[#This Row],[Coluna1]],2)</f>
        <v>5</v>
      </c>
      <c r="E542" s="213" t="str">
        <f t="shared" si="27"/>
        <v>sexta-feira</v>
      </c>
      <c r="F542" s="211" t="str">
        <f t="shared" si="28"/>
        <v>Prop 183/20</v>
      </c>
      <c r="G542" s="211" t="str">
        <f t="shared" si="29"/>
        <v>183/20</v>
      </c>
      <c r="H542" s="214" t="str">
        <f>TEXT(Uteis[[#This Row],[Coluna1]],"MM-AAAA")</f>
        <v>03-2021</v>
      </c>
      <c r="I542" s="215"/>
    </row>
    <row r="543" spans="1:9" x14ac:dyDescent="0.25">
      <c r="A543" s="211" t="s">
        <v>319</v>
      </c>
      <c r="B543" s="211" t="s">
        <v>103</v>
      </c>
      <c r="C543" s="211" t="s">
        <v>310</v>
      </c>
      <c r="D543" s="212">
        <f>WEEKDAY(Uteis[[#This Row],[Coluna1]],2)</f>
        <v>6</v>
      </c>
      <c r="E543" s="213" t="str">
        <f t="shared" si="27"/>
        <v>sábado</v>
      </c>
      <c r="F543" s="211" t="str">
        <f t="shared" si="28"/>
        <v>Prop 443/20</v>
      </c>
      <c r="G543" s="211" t="str">
        <f t="shared" si="29"/>
        <v>443/20</v>
      </c>
      <c r="H543" s="214" t="str">
        <f>TEXT(Uteis[[#This Row],[Coluna1]],"MM-AAAA")</f>
        <v>03-2021</v>
      </c>
      <c r="I543" s="215"/>
    </row>
    <row r="544" spans="1:9" x14ac:dyDescent="0.25">
      <c r="A544" s="211" t="s">
        <v>303</v>
      </c>
      <c r="B544" s="211" t="s">
        <v>103</v>
      </c>
      <c r="C544" s="211" t="s">
        <v>304</v>
      </c>
      <c r="D544" s="212">
        <f>WEEKDAY(Uteis[[#This Row],[Coluna1]],2)</f>
        <v>1</v>
      </c>
      <c r="E544" s="213" t="str">
        <f t="shared" si="27"/>
        <v>segunda-feira</v>
      </c>
      <c r="F544" s="211" t="str">
        <f t="shared" si="28"/>
        <v>Prop 029/17</v>
      </c>
      <c r="G544" s="211" t="str">
        <f t="shared" si="29"/>
        <v>029/17</v>
      </c>
      <c r="H544" s="214" t="str">
        <f>TEXT(Uteis[[#This Row],[Coluna1]],"MM-AAAA")</f>
        <v>03-2021</v>
      </c>
      <c r="I544" s="215"/>
    </row>
    <row r="545" spans="1:9" x14ac:dyDescent="0.25">
      <c r="A545" s="211" t="s">
        <v>305</v>
      </c>
      <c r="B545" s="211" t="s">
        <v>103</v>
      </c>
      <c r="C545" s="211" t="s">
        <v>304</v>
      </c>
      <c r="D545" s="212">
        <f>WEEKDAY(Uteis[[#This Row],[Coluna1]],2)</f>
        <v>2</v>
      </c>
      <c r="E545" s="213" t="str">
        <f t="shared" si="27"/>
        <v>terça-feira</v>
      </c>
      <c r="F545" s="211" t="str">
        <f t="shared" si="28"/>
        <v>Prop 029/17</v>
      </c>
      <c r="G545" s="211" t="str">
        <f t="shared" si="29"/>
        <v>029/17</v>
      </c>
      <c r="H545" s="214" t="str">
        <f>TEXT(Uteis[[#This Row],[Coluna1]],"MM-AAAA")</f>
        <v>03-2021</v>
      </c>
      <c r="I545" s="215"/>
    </row>
    <row r="546" spans="1:9" x14ac:dyDescent="0.25">
      <c r="A546" s="211" t="s">
        <v>306</v>
      </c>
      <c r="B546" s="211" t="s">
        <v>103</v>
      </c>
      <c r="C546" s="211" t="s">
        <v>304</v>
      </c>
      <c r="D546" s="212">
        <f>WEEKDAY(Uteis[[#This Row],[Coluna1]],2)</f>
        <v>3</v>
      </c>
      <c r="E546" s="213" t="str">
        <f t="shared" si="27"/>
        <v>quarta-feira</v>
      </c>
      <c r="F546" s="211" t="str">
        <f t="shared" si="28"/>
        <v>Prop 029/17</v>
      </c>
      <c r="G546" s="211" t="str">
        <f t="shared" si="29"/>
        <v>029/17</v>
      </c>
      <c r="H546" s="214" t="str">
        <f>TEXT(Uteis[[#This Row],[Coluna1]],"MM-AAAA")</f>
        <v>03-2021</v>
      </c>
      <c r="I546" s="215"/>
    </row>
    <row r="547" spans="1:9" x14ac:dyDescent="0.25">
      <c r="A547" s="211" t="s">
        <v>307</v>
      </c>
      <c r="B547" s="211" t="s">
        <v>103</v>
      </c>
      <c r="C547" s="211" t="s">
        <v>304</v>
      </c>
      <c r="D547" s="212">
        <f>WEEKDAY(Uteis[[#This Row],[Coluna1]],2)</f>
        <v>4</v>
      </c>
      <c r="E547" s="213" t="str">
        <f t="shared" si="27"/>
        <v>quinta-feira</v>
      </c>
      <c r="F547" s="211" t="str">
        <f t="shared" si="28"/>
        <v>Prop 029/17</v>
      </c>
      <c r="G547" s="211" t="str">
        <f t="shared" si="29"/>
        <v>029/17</v>
      </c>
      <c r="H547" s="214" t="str">
        <f>TEXT(Uteis[[#This Row],[Coluna1]],"MM-AAAA")</f>
        <v>03-2021</v>
      </c>
      <c r="I547" s="215"/>
    </row>
    <row r="548" spans="1:9" x14ac:dyDescent="0.25">
      <c r="A548" s="211" t="s">
        <v>308</v>
      </c>
      <c r="B548" s="211" t="s">
        <v>103</v>
      </c>
      <c r="C548" s="211" t="s">
        <v>304</v>
      </c>
      <c r="D548" s="212">
        <f>WEEKDAY(Uteis[[#This Row],[Coluna1]],2)</f>
        <v>5</v>
      </c>
      <c r="E548" s="213" t="str">
        <f t="shared" si="27"/>
        <v>sexta-feira</v>
      </c>
      <c r="F548" s="211" t="str">
        <f t="shared" si="28"/>
        <v>Prop 029/17</v>
      </c>
      <c r="G548" s="211" t="str">
        <f t="shared" si="29"/>
        <v>029/17</v>
      </c>
      <c r="H548" s="214" t="str">
        <f>TEXT(Uteis[[#This Row],[Coluna1]],"MM-AAAA")</f>
        <v>03-2021</v>
      </c>
      <c r="I548" s="215"/>
    </row>
    <row r="549" spans="1:9" x14ac:dyDescent="0.25">
      <c r="A549" s="211" t="s">
        <v>309</v>
      </c>
      <c r="B549" s="211" t="s">
        <v>103</v>
      </c>
      <c r="C549" s="211" t="s">
        <v>310</v>
      </c>
      <c r="D549" s="212">
        <f>WEEKDAY(Uteis[[#This Row],[Coluna1]],2)</f>
        <v>6</v>
      </c>
      <c r="E549" s="213" t="str">
        <f t="shared" si="27"/>
        <v>sábado</v>
      </c>
      <c r="F549" s="211" t="str">
        <f t="shared" si="28"/>
        <v>Prop 443/20</v>
      </c>
      <c r="G549" s="211" t="str">
        <f t="shared" si="29"/>
        <v>443/20</v>
      </c>
      <c r="H549" s="214" t="str">
        <f>TEXT(Uteis[[#This Row],[Coluna1]],"MM-AAAA")</f>
        <v>03-2021</v>
      </c>
      <c r="I549" s="215"/>
    </row>
    <row r="550" spans="1:9" x14ac:dyDescent="0.25">
      <c r="A550" s="211" t="s">
        <v>326</v>
      </c>
      <c r="B550" s="211" t="s">
        <v>101</v>
      </c>
      <c r="C550" s="211" t="s">
        <v>130</v>
      </c>
      <c r="D550" s="212">
        <f>WEEKDAY(Uteis[[#This Row],[Coluna1]],2)</f>
        <v>6</v>
      </c>
      <c r="E550" s="213" t="str">
        <f t="shared" si="27"/>
        <v>sábado</v>
      </c>
      <c r="F550" s="211" t="str">
        <f t="shared" si="28"/>
        <v>Prop 197/18</v>
      </c>
      <c r="G550" s="211" t="str">
        <f t="shared" si="29"/>
        <v>197/18</v>
      </c>
      <c r="H550" s="214" t="str">
        <f>TEXT(Uteis[[#This Row],[Coluna1]],"MM-AAAA")</f>
        <v>03-2021</v>
      </c>
      <c r="I550" s="215"/>
    </row>
    <row r="551" spans="1:9" x14ac:dyDescent="0.25">
      <c r="A551" s="211" t="s">
        <v>311</v>
      </c>
      <c r="B551" s="211" t="s">
        <v>103</v>
      </c>
      <c r="C551" s="211" t="s">
        <v>304</v>
      </c>
      <c r="D551" s="212">
        <f>WEEKDAY(Uteis[[#This Row],[Coluna1]],2)</f>
        <v>1</v>
      </c>
      <c r="E551" s="213" t="str">
        <f t="shared" si="27"/>
        <v>segunda-feira</v>
      </c>
      <c r="F551" s="211" t="str">
        <f t="shared" si="28"/>
        <v>Prop 029/17</v>
      </c>
      <c r="G551" s="211" t="str">
        <f t="shared" si="29"/>
        <v>029/17</v>
      </c>
      <c r="H551" s="214" t="str">
        <f>TEXT(Uteis[[#This Row],[Coluna1]],"MM-AAAA")</f>
        <v>03-2021</v>
      </c>
      <c r="I551" s="215"/>
    </row>
    <row r="552" spans="1:9" x14ac:dyDescent="0.25">
      <c r="A552" s="211" t="s">
        <v>312</v>
      </c>
      <c r="B552" s="211" t="s">
        <v>103</v>
      </c>
      <c r="C552" s="211" t="s">
        <v>304</v>
      </c>
      <c r="D552" s="212">
        <f>WEEKDAY(Uteis[[#This Row],[Coluna1]],2)</f>
        <v>2</v>
      </c>
      <c r="E552" s="213" t="str">
        <f t="shared" si="27"/>
        <v>terça-feira</v>
      </c>
      <c r="F552" s="211" t="str">
        <f t="shared" si="28"/>
        <v>Prop 029/17</v>
      </c>
      <c r="G552" s="211" t="str">
        <f t="shared" si="29"/>
        <v>029/17</v>
      </c>
      <c r="H552" s="214" t="str">
        <f>TEXT(Uteis[[#This Row],[Coluna1]],"MM-AAAA")</f>
        <v>03-2021</v>
      </c>
      <c r="I552" s="215"/>
    </row>
    <row r="553" spans="1:9" x14ac:dyDescent="0.25">
      <c r="A553" s="211" t="s">
        <v>294</v>
      </c>
      <c r="B553" s="211" t="s">
        <v>103</v>
      </c>
      <c r="C553" s="211" t="s">
        <v>129</v>
      </c>
      <c r="D553" s="212">
        <f>WEEKDAY(Uteis[[#This Row],[Coluna1]],2)</f>
        <v>2</v>
      </c>
      <c r="E553" s="213" t="str">
        <f t="shared" si="27"/>
        <v>terça-feira</v>
      </c>
      <c r="F553" s="211" t="str">
        <f t="shared" si="28"/>
        <v>Prop 183/20</v>
      </c>
      <c r="G553" s="211" t="str">
        <f t="shared" si="29"/>
        <v>183/20</v>
      </c>
      <c r="H553" s="214" t="str">
        <f>TEXT(Uteis[[#This Row],[Coluna1]],"MM-AAAA")</f>
        <v>03-2021</v>
      </c>
      <c r="I553" s="215"/>
    </row>
    <row r="554" spans="1:9" x14ac:dyDescent="0.25">
      <c r="A554" s="211" t="s">
        <v>313</v>
      </c>
      <c r="B554" s="211" t="s">
        <v>103</v>
      </c>
      <c r="C554" s="211" t="s">
        <v>314</v>
      </c>
      <c r="D554" s="212">
        <f>WEEKDAY(Uteis[[#This Row],[Coluna1]],2)</f>
        <v>3</v>
      </c>
      <c r="E554" s="213" t="str">
        <f t="shared" si="27"/>
        <v>quarta-feira</v>
      </c>
      <c r="F554" s="211" t="str">
        <f t="shared" si="28"/>
        <v>Prop 102/20</v>
      </c>
      <c r="G554" s="211" t="str">
        <f t="shared" si="29"/>
        <v>102/20</v>
      </c>
      <c r="H554" s="214" t="str">
        <f>TEXT(Uteis[[#This Row],[Coluna1]],"MM-AAAA")</f>
        <v>03-2021</v>
      </c>
      <c r="I554" s="215"/>
    </row>
    <row r="555" spans="1:9" x14ac:dyDescent="0.25">
      <c r="A555" s="211" t="s">
        <v>315</v>
      </c>
      <c r="B555" s="211" t="s">
        <v>103</v>
      </c>
      <c r="C555" s="211" t="s">
        <v>314</v>
      </c>
      <c r="D555" s="212">
        <f>WEEKDAY(Uteis[[#This Row],[Coluna1]],2)</f>
        <v>4</v>
      </c>
      <c r="E555" s="213" t="str">
        <f t="shared" si="27"/>
        <v>quinta-feira</v>
      </c>
      <c r="F555" s="211" t="str">
        <f t="shared" si="28"/>
        <v>Prop 102/20</v>
      </c>
      <c r="G555" s="211" t="str">
        <f t="shared" si="29"/>
        <v>102/20</v>
      </c>
      <c r="H555" s="214" t="str">
        <f>TEXT(Uteis[[#This Row],[Coluna1]],"MM-AAAA")</f>
        <v>03-2021</v>
      </c>
      <c r="I555" s="215"/>
    </row>
    <row r="556" spans="1:9" x14ac:dyDescent="0.25">
      <c r="A556" s="211" t="s">
        <v>316</v>
      </c>
      <c r="B556" s="211" t="s">
        <v>103</v>
      </c>
      <c r="C556" s="211" t="s">
        <v>304</v>
      </c>
      <c r="D556" s="212">
        <f>WEEKDAY(Uteis[[#This Row],[Coluna1]],2)</f>
        <v>1</v>
      </c>
      <c r="E556" s="213" t="str">
        <f t="shared" si="27"/>
        <v>segunda-feira</v>
      </c>
      <c r="F556" s="211" t="str">
        <f t="shared" si="28"/>
        <v>Prop 029/17</v>
      </c>
      <c r="G556" s="211" t="str">
        <f t="shared" si="29"/>
        <v>029/17</v>
      </c>
      <c r="H556" s="214" t="str">
        <f>TEXT(Uteis[[#This Row],[Coluna1]],"MM-AAAA")</f>
        <v>03-2021</v>
      </c>
      <c r="I556" s="215"/>
    </row>
    <row r="557" spans="1:9" x14ac:dyDescent="0.25">
      <c r="A557" s="211" t="s">
        <v>317</v>
      </c>
      <c r="B557" s="211" t="s">
        <v>103</v>
      </c>
      <c r="C557" s="211" t="s">
        <v>304</v>
      </c>
      <c r="D557" s="212">
        <f>WEEKDAY(Uteis[[#This Row],[Coluna1]],2)</f>
        <v>2</v>
      </c>
      <c r="E557" s="213" t="str">
        <f t="shared" si="27"/>
        <v>terça-feira</v>
      </c>
      <c r="F557" s="211" t="str">
        <f t="shared" si="28"/>
        <v>Prop 029/17</v>
      </c>
      <c r="G557" s="211" t="str">
        <f t="shared" si="29"/>
        <v>029/17</v>
      </c>
      <c r="H557" s="214" t="str">
        <f>TEXT(Uteis[[#This Row],[Coluna1]],"MM-AAAA")</f>
        <v>03-2021</v>
      </c>
      <c r="I557" s="215"/>
    </row>
    <row r="558" spans="1:9" x14ac:dyDescent="0.25">
      <c r="A558" s="211" t="s">
        <v>318</v>
      </c>
      <c r="B558" s="211" t="s">
        <v>103</v>
      </c>
      <c r="C558" s="211" t="s">
        <v>325</v>
      </c>
      <c r="D558" s="212">
        <f>WEEKDAY(Uteis[[#This Row],[Coluna1]],2)</f>
        <v>3</v>
      </c>
      <c r="E558" s="213" t="str">
        <f t="shared" si="27"/>
        <v>quarta-feira</v>
      </c>
      <c r="F558" s="211" t="str">
        <f t="shared" si="28"/>
        <v>Prop 096/21</v>
      </c>
      <c r="G558" s="211" t="str">
        <f t="shared" si="29"/>
        <v>096/21</v>
      </c>
      <c r="H558" s="214" t="str">
        <f>TEXT(Uteis[[#This Row],[Coluna1]],"MM-AAAA")</f>
        <v>03-2021</v>
      </c>
      <c r="I558" s="215"/>
    </row>
    <row r="559" spans="1:9" x14ac:dyDescent="0.25">
      <c r="A559" s="211" t="s">
        <v>307</v>
      </c>
      <c r="B559" s="225" t="s">
        <v>321</v>
      </c>
      <c r="C559" s="211" t="s">
        <v>124</v>
      </c>
      <c r="D559" s="212">
        <f>WEEKDAY(Uteis[[#This Row],[Coluna1]],2)</f>
        <v>4</v>
      </c>
      <c r="E559" s="213" t="str">
        <f t="shared" si="27"/>
        <v>quinta-feira</v>
      </c>
      <c r="F559" s="211" t="str">
        <f t="shared" si="28"/>
        <v>Prop 045/21</v>
      </c>
      <c r="G559" s="211" t="str">
        <f t="shared" si="29"/>
        <v>045/21</v>
      </c>
      <c r="H559" s="214" t="str">
        <f>TEXT(Uteis[[#This Row],[Coluna1]],"MM-AAAA")</f>
        <v>03-2021</v>
      </c>
      <c r="I559" s="215"/>
    </row>
    <row r="560" spans="1:9" x14ac:dyDescent="0.25">
      <c r="A560" s="211" t="s">
        <v>293</v>
      </c>
      <c r="B560" s="211" t="s">
        <v>104</v>
      </c>
      <c r="C560" s="211" t="s">
        <v>129</v>
      </c>
      <c r="D560" s="212">
        <f>WEEKDAY(Uteis[[#This Row],[Coluna1]],2)</f>
        <v>1</v>
      </c>
      <c r="E560" s="213" t="str">
        <f t="shared" si="27"/>
        <v>segunda-feira</v>
      </c>
      <c r="F560" s="211" t="str">
        <f t="shared" si="28"/>
        <v>Prop 183/20</v>
      </c>
      <c r="G560" s="211" t="str">
        <f t="shared" si="29"/>
        <v>183/20</v>
      </c>
      <c r="H560" s="214" t="str">
        <f>TEXT(Uteis[[#This Row],[Coluna1]],"MM-AAAA")</f>
        <v>03-2021</v>
      </c>
      <c r="I560" s="215"/>
    </row>
    <row r="561" spans="1:9" x14ac:dyDescent="0.25">
      <c r="A561" s="211" t="s">
        <v>295</v>
      </c>
      <c r="B561" s="211" t="s">
        <v>104</v>
      </c>
      <c r="C561" s="211" t="s">
        <v>129</v>
      </c>
      <c r="D561" s="212">
        <f>WEEKDAY(Uteis[[#This Row],[Coluna1]],2)</f>
        <v>3</v>
      </c>
      <c r="E561" s="213" t="str">
        <f t="shared" si="27"/>
        <v>quarta-feira</v>
      </c>
      <c r="F561" s="211" t="str">
        <f t="shared" si="28"/>
        <v>Prop 183/20</v>
      </c>
      <c r="G561" s="211" t="str">
        <f t="shared" si="29"/>
        <v>183/20</v>
      </c>
      <c r="H561" s="214" t="str">
        <f>TEXT(Uteis[[#This Row],[Coluna1]],"MM-AAAA")</f>
        <v>03-2021</v>
      </c>
      <c r="I561" s="215"/>
    </row>
    <row r="562" spans="1:9" x14ac:dyDescent="0.25">
      <c r="A562" s="211" t="s">
        <v>296</v>
      </c>
      <c r="B562" s="211" t="s">
        <v>104</v>
      </c>
      <c r="C562" s="211" t="s">
        <v>129</v>
      </c>
      <c r="D562" s="212">
        <f>WEEKDAY(Uteis[[#This Row],[Coluna1]],2)</f>
        <v>4</v>
      </c>
      <c r="E562" s="213" t="str">
        <f t="shared" si="27"/>
        <v>quinta-feira</v>
      </c>
      <c r="F562" s="211" t="str">
        <f t="shared" si="28"/>
        <v>Prop 183/20</v>
      </c>
      <c r="G562" s="211" t="str">
        <f t="shared" si="29"/>
        <v>183/20</v>
      </c>
      <c r="H562" s="214" t="str">
        <f>TEXT(Uteis[[#This Row],[Coluna1]],"MM-AAAA")</f>
        <v>03-2021</v>
      </c>
      <c r="I562" s="215"/>
    </row>
    <row r="563" spans="1:9" x14ac:dyDescent="0.25">
      <c r="A563" s="211" t="s">
        <v>297</v>
      </c>
      <c r="B563" s="211" t="s">
        <v>104</v>
      </c>
      <c r="C563" s="211" t="s">
        <v>129</v>
      </c>
      <c r="D563" s="212">
        <f>WEEKDAY(Uteis[[#This Row],[Coluna1]],2)</f>
        <v>5</v>
      </c>
      <c r="E563" s="213" t="str">
        <f t="shared" si="27"/>
        <v>sexta-feira</v>
      </c>
      <c r="F563" s="211" t="str">
        <f t="shared" si="28"/>
        <v>Prop 183/20</v>
      </c>
      <c r="G563" s="211" t="str">
        <f t="shared" si="29"/>
        <v>183/20</v>
      </c>
      <c r="H563" s="214" t="str">
        <f>TEXT(Uteis[[#This Row],[Coluna1]],"MM-AAAA")</f>
        <v>03-2021</v>
      </c>
      <c r="I563" s="215"/>
    </row>
    <row r="564" spans="1:9" x14ac:dyDescent="0.25">
      <c r="A564" s="211" t="s">
        <v>298</v>
      </c>
      <c r="B564" s="211" t="s">
        <v>104</v>
      </c>
      <c r="C564" s="211" t="s">
        <v>129</v>
      </c>
      <c r="D564" s="212">
        <f>WEEKDAY(Uteis[[#This Row],[Coluna1]],2)</f>
        <v>1</v>
      </c>
      <c r="E564" s="213" t="str">
        <f t="shared" si="27"/>
        <v>segunda-feira</v>
      </c>
      <c r="F564" s="211" t="str">
        <f t="shared" si="28"/>
        <v>Prop 183/20</v>
      </c>
      <c r="G564" s="211" t="str">
        <f t="shared" si="29"/>
        <v>183/20</v>
      </c>
      <c r="H564" s="214" t="str">
        <f>TEXT(Uteis[[#This Row],[Coluna1]],"MM-AAAA")</f>
        <v>03-2021</v>
      </c>
      <c r="I564" s="215"/>
    </row>
    <row r="565" spans="1:9" x14ac:dyDescent="0.25">
      <c r="A565" s="211" t="s">
        <v>299</v>
      </c>
      <c r="B565" s="211" t="s">
        <v>104</v>
      </c>
      <c r="C565" s="211" t="s">
        <v>129</v>
      </c>
      <c r="D565" s="212">
        <f>WEEKDAY(Uteis[[#This Row],[Coluna1]],2)</f>
        <v>2</v>
      </c>
      <c r="E565" s="213" t="str">
        <f t="shared" si="27"/>
        <v>terça-feira</v>
      </c>
      <c r="F565" s="211" t="str">
        <f t="shared" si="28"/>
        <v>Prop 183/20</v>
      </c>
      <c r="G565" s="211" t="str">
        <f t="shared" si="29"/>
        <v>183/20</v>
      </c>
      <c r="H565" s="214" t="str">
        <f>TEXT(Uteis[[#This Row],[Coluna1]],"MM-AAAA")</f>
        <v>03-2021</v>
      </c>
      <c r="I565" s="215"/>
    </row>
    <row r="566" spans="1:9" x14ac:dyDescent="0.25">
      <c r="A566" s="211" t="s">
        <v>300</v>
      </c>
      <c r="B566" s="211" t="s">
        <v>104</v>
      </c>
      <c r="C566" s="211" t="s">
        <v>129</v>
      </c>
      <c r="D566" s="212">
        <f>WEEKDAY(Uteis[[#This Row],[Coluna1]],2)</f>
        <v>3</v>
      </c>
      <c r="E566" s="213" t="str">
        <f t="shared" si="27"/>
        <v>quarta-feira</v>
      </c>
      <c r="F566" s="211" t="str">
        <f t="shared" si="28"/>
        <v>Prop 183/20</v>
      </c>
      <c r="G566" s="211" t="str">
        <f t="shared" si="29"/>
        <v>183/20</v>
      </c>
      <c r="H566" s="214" t="str">
        <f>TEXT(Uteis[[#This Row],[Coluna1]],"MM-AAAA")</f>
        <v>03-2021</v>
      </c>
      <c r="I566" s="215"/>
    </row>
    <row r="567" spans="1:9" x14ac:dyDescent="0.25">
      <c r="A567" s="211" t="s">
        <v>301</v>
      </c>
      <c r="B567" s="211" t="s">
        <v>104</v>
      </c>
      <c r="C567" s="211" t="s">
        <v>129</v>
      </c>
      <c r="D567" s="212">
        <f>WEEKDAY(Uteis[[#This Row],[Coluna1]],2)</f>
        <v>4</v>
      </c>
      <c r="E567" s="213" t="str">
        <f t="shared" si="27"/>
        <v>quinta-feira</v>
      </c>
      <c r="F567" s="211" t="str">
        <f t="shared" si="28"/>
        <v>Prop 183/20</v>
      </c>
      <c r="G567" s="211" t="str">
        <f t="shared" si="29"/>
        <v>183/20</v>
      </c>
      <c r="H567" s="214" t="str">
        <f>TEXT(Uteis[[#This Row],[Coluna1]],"MM-AAAA")</f>
        <v>03-2021</v>
      </c>
      <c r="I567" s="215"/>
    </row>
    <row r="568" spans="1:9" x14ac:dyDescent="0.25">
      <c r="A568" s="211" t="s">
        <v>302</v>
      </c>
      <c r="B568" s="211" t="s">
        <v>104</v>
      </c>
      <c r="C568" s="211" t="s">
        <v>129</v>
      </c>
      <c r="D568" s="212">
        <f>WEEKDAY(Uteis[[#This Row],[Coluna1]],2)</f>
        <v>5</v>
      </c>
      <c r="E568" s="213" t="str">
        <f t="shared" si="27"/>
        <v>sexta-feira</v>
      </c>
      <c r="F568" s="211" t="str">
        <f t="shared" si="28"/>
        <v>Prop 183/20</v>
      </c>
      <c r="G568" s="211" t="str">
        <f t="shared" si="29"/>
        <v>183/20</v>
      </c>
      <c r="H568" s="214" t="str">
        <f>TEXT(Uteis[[#This Row],[Coluna1]],"MM-AAAA")</f>
        <v>03-2021</v>
      </c>
      <c r="I568" s="215"/>
    </row>
    <row r="569" spans="1:9" x14ac:dyDescent="0.25">
      <c r="A569" s="211" t="s">
        <v>303</v>
      </c>
      <c r="B569" s="211" t="s">
        <v>104</v>
      </c>
      <c r="C569" s="211" t="s">
        <v>304</v>
      </c>
      <c r="D569" s="212">
        <f>WEEKDAY(Uteis[[#This Row],[Coluna1]],2)</f>
        <v>1</v>
      </c>
      <c r="E569" s="213" t="str">
        <f t="shared" si="27"/>
        <v>segunda-feira</v>
      </c>
      <c r="F569" s="211" t="str">
        <f t="shared" si="28"/>
        <v>Prop 029/17</v>
      </c>
      <c r="G569" s="211" t="str">
        <f t="shared" si="29"/>
        <v>029/17</v>
      </c>
      <c r="H569" s="214" t="str">
        <f>TEXT(Uteis[[#This Row],[Coluna1]],"MM-AAAA")</f>
        <v>03-2021</v>
      </c>
      <c r="I569" s="215"/>
    </row>
    <row r="570" spans="1:9" x14ac:dyDescent="0.25">
      <c r="A570" s="211" t="s">
        <v>305</v>
      </c>
      <c r="B570" s="211" t="s">
        <v>104</v>
      </c>
      <c r="C570" s="211" t="s">
        <v>304</v>
      </c>
      <c r="D570" s="212">
        <f>WEEKDAY(Uteis[[#This Row],[Coluna1]],2)</f>
        <v>2</v>
      </c>
      <c r="E570" s="213" t="str">
        <f t="shared" si="27"/>
        <v>terça-feira</v>
      </c>
      <c r="F570" s="211" t="str">
        <f t="shared" si="28"/>
        <v>Prop 029/17</v>
      </c>
      <c r="G570" s="211" t="str">
        <f t="shared" si="29"/>
        <v>029/17</v>
      </c>
      <c r="H570" s="214" t="str">
        <f>TEXT(Uteis[[#This Row],[Coluna1]],"MM-AAAA")</f>
        <v>03-2021</v>
      </c>
      <c r="I570" s="215"/>
    </row>
    <row r="571" spans="1:9" x14ac:dyDescent="0.25">
      <c r="A571" s="211" t="s">
        <v>306</v>
      </c>
      <c r="B571" s="211" t="s">
        <v>104</v>
      </c>
      <c r="C571" s="211" t="s">
        <v>304</v>
      </c>
      <c r="D571" s="212">
        <f>WEEKDAY(Uteis[[#This Row],[Coluna1]],2)</f>
        <v>3</v>
      </c>
      <c r="E571" s="213" t="str">
        <f t="shared" si="27"/>
        <v>quarta-feira</v>
      </c>
      <c r="F571" s="211" t="str">
        <f t="shared" si="28"/>
        <v>Prop 029/17</v>
      </c>
      <c r="G571" s="211" t="str">
        <f t="shared" si="29"/>
        <v>029/17</v>
      </c>
      <c r="H571" s="214" t="str">
        <f>TEXT(Uteis[[#This Row],[Coluna1]],"MM-AAAA")</f>
        <v>03-2021</v>
      </c>
      <c r="I571" s="215"/>
    </row>
    <row r="572" spans="1:9" x14ac:dyDescent="0.25">
      <c r="A572" s="211" t="s">
        <v>307</v>
      </c>
      <c r="B572" s="211" t="s">
        <v>104</v>
      </c>
      <c r="C572" s="211" t="s">
        <v>304</v>
      </c>
      <c r="D572" s="212">
        <f>WEEKDAY(Uteis[[#This Row],[Coluna1]],2)</f>
        <v>4</v>
      </c>
      <c r="E572" s="213" t="str">
        <f t="shared" si="27"/>
        <v>quinta-feira</v>
      </c>
      <c r="F572" s="211" t="str">
        <f t="shared" si="28"/>
        <v>Prop 029/17</v>
      </c>
      <c r="G572" s="211" t="str">
        <f t="shared" si="29"/>
        <v>029/17</v>
      </c>
      <c r="H572" s="214" t="str">
        <f>TEXT(Uteis[[#This Row],[Coluna1]],"MM-AAAA")</f>
        <v>03-2021</v>
      </c>
      <c r="I572" s="215"/>
    </row>
    <row r="573" spans="1:9" x14ac:dyDescent="0.25">
      <c r="A573" s="211" t="s">
        <v>308</v>
      </c>
      <c r="B573" s="211" t="s">
        <v>104</v>
      </c>
      <c r="C573" s="211" t="s">
        <v>304</v>
      </c>
      <c r="D573" s="212">
        <f>WEEKDAY(Uteis[[#This Row],[Coluna1]],2)</f>
        <v>5</v>
      </c>
      <c r="E573" s="213" t="str">
        <f t="shared" si="27"/>
        <v>sexta-feira</v>
      </c>
      <c r="F573" s="211" t="str">
        <f t="shared" si="28"/>
        <v>Prop 029/17</v>
      </c>
      <c r="G573" s="211" t="str">
        <f t="shared" si="29"/>
        <v>029/17</v>
      </c>
      <c r="H573" s="214" t="str">
        <f>TEXT(Uteis[[#This Row],[Coluna1]],"MM-AAAA")</f>
        <v>03-2021</v>
      </c>
      <c r="I573" s="215"/>
    </row>
    <row r="574" spans="1:9" x14ac:dyDescent="0.25">
      <c r="A574" s="211" t="s">
        <v>311</v>
      </c>
      <c r="B574" s="211" t="s">
        <v>104</v>
      </c>
      <c r="C574" s="211" t="s">
        <v>304</v>
      </c>
      <c r="D574" s="212">
        <f>WEEKDAY(Uteis[[#This Row],[Coluna1]],2)</f>
        <v>1</v>
      </c>
      <c r="E574" s="213" t="str">
        <f t="shared" si="27"/>
        <v>segunda-feira</v>
      </c>
      <c r="F574" s="211" t="str">
        <f t="shared" si="28"/>
        <v>Prop 029/17</v>
      </c>
      <c r="G574" s="211" t="str">
        <f t="shared" si="29"/>
        <v>029/17</v>
      </c>
      <c r="H574" s="214" t="str">
        <f>TEXT(Uteis[[#This Row],[Coluna1]],"MM-AAAA")</f>
        <v>03-2021</v>
      </c>
      <c r="I574" s="215"/>
    </row>
    <row r="575" spans="1:9" x14ac:dyDescent="0.25">
      <c r="A575" s="211" t="s">
        <v>312</v>
      </c>
      <c r="B575" s="211" t="s">
        <v>104</v>
      </c>
      <c r="C575" s="211" t="s">
        <v>304</v>
      </c>
      <c r="D575" s="212">
        <f>WEEKDAY(Uteis[[#This Row],[Coluna1]],2)</f>
        <v>2</v>
      </c>
      <c r="E575" s="213" t="str">
        <f t="shared" si="27"/>
        <v>terça-feira</v>
      </c>
      <c r="F575" s="211" t="str">
        <f t="shared" si="28"/>
        <v>Prop 029/17</v>
      </c>
      <c r="G575" s="211" t="str">
        <f t="shared" si="29"/>
        <v>029/17</v>
      </c>
      <c r="H575" s="214" t="str">
        <f>TEXT(Uteis[[#This Row],[Coluna1]],"MM-AAAA")</f>
        <v>03-2021</v>
      </c>
      <c r="I575" s="215"/>
    </row>
    <row r="576" spans="1:9" x14ac:dyDescent="0.25">
      <c r="A576" s="211" t="s">
        <v>313</v>
      </c>
      <c r="B576" s="211" t="s">
        <v>104</v>
      </c>
      <c r="C576" s="211" t="s">
        <v>124</v>
      </c>
      <c r="D576" s="212">
        <f>WEEKDAY(Uteis[[#This Row],[Coluna1]],2)</f>
        <v>3</v>
      </c>
      <c r="E576" s="213" t="str">
        <f t="shared" si="27"/>
        <v>quarta-feira</v>
      </c>
      <c r="F576" s="211" t="str">
        <f t="shared" si="28"/>
        <v>Prop 045/21</v>
      </c>
      <c r="G576" s="211" t="str">
        <f t="shared" si="29"/>
        <v>045/21</v>
      </c>
      <c r="H576" s="214" t="str">
        <f>TEXT(Uteis[[#This Row],[Coluna1]],"MM-AAAA")</f>
        <v>03-2021</v>
      </c>
      <c r="I576" s="215"/>
    </row>
    <row r="577" spans="1:9" x14ac:dyDescent="0.25">
      <c r="A577" s="211" t="s">
        <v>294</v>
      </c>
      <c r="B577" s="211" t="s">
        <v>104</v>
      </c>
      <c r="C577" s="211" t="s">
        <v>129</v>
      </c>
      <c r="D577" s="212">
        <f>WEEKDAY(Uteis[[#This Row],[Coluna1]],2)</f>
        <v>2</v>
      </c>
      <c r="E577" s="213" t="str">
        <f t="shared" si="27"/>
        <v>terça-feira</v>
      </c>
      <c r="F577" s="211" t="str">
        <f t="shared" si="28"/>
        <v>Prop 183/20</v>
      </c>
      <c r="G577" s="211" t="str">
        <f t="shared" si="29"/>
        <v>183/20</v>
      </c>
      <c r="H577" s="214" t="str">
        <f>TEXT(Uteis[[#This Row],[Coluna1]],"MM-AAAA")</f>
        <v>03-2021</v>
      </c>
      <c r="I577" s="215"/>
    </row>
    <row r="578" spans="1:9" x14ac:dyDescent="0.25">
      <c r="A578" s="211" t="s">
        <v>315</v>
      </c>
      <c r="B578" s="211" t="s">
        <v>104</v>
      </c>
      <c r="C578" s="211" t="s">
        <v>124</v>
      </c>
      <c r="D578" s="212">
        <f>WEEKDAY(Uteis[[#This Row],[Coluna1]],2)</f>
        <v>4</v>
      </c>
      <c r="E578" s="213" t="str">
        <f t="shared" si="27"/>
        <v>quinta-feira</v>
      </c>
      <c r="F578" s="211" t="str">
        <f t="shared" si="28"/>
        <v>Prop 045/21</v>
      </c>
      <c r="G578" s="211" t="str">
        <f t="shared" si="29"/>
        <v>045/21</v>
      </c>
      <c r="H578" s="214" t="str">
        <f>TEXT(Uteis[[#This Row],[Coluna1]],"MM-AAAA")</f>
        <v>03-2021</v>
      </c>
      <c r="I578" s="215"/>
    </row>
    <row r="579" spans="1:9" x14ac:dyDescent="0.25">
      <c r="A579" s="211" t="s">
        <v>293</v>
      </c>
      <c r="B579" s="211" t="s">
        <v>50</v>
      </c>
      <c r="C579" s="211" t="s">
        <v>129</v>
      </c>
      <c r="D579" s="212">
        <f>WEEKDAY(Uteis[[#This Row],[Coluna1]],2)</f>
        <v>1</v>
      </c>
      <c r="E579" s="213" t="str">
        <f t="shared" si="27"/>
        <v>segunda-feira</v>
      </c>
      <c r="F579" s="211" t="str">
        <f t="shared" si="28"/>
        <v>Prop 183/20</v>
      </c>
      <c r="G579" s="211" t="str">
        <f t="shared" si="29"/>
        <v>183/20</v>
      </c>
      <c r="H579" s="214" t="str">
        <f>TEXT(Uteis[[#This Row],[Coluna1]],"MM-AAAA")</f>
        <v>03-2021</v>
      </c>
      <c r="I579" s="215"/>
    </row>
    <row r="580" spans="1:9" x14ac:dyDescent="0.25">
      <c r="A580" s="211" t="s">
        <v>296</v>
      </c>
      <c r="B580" s="211" t="s">
        <v>50</v>
      </c>
      <c r="C580" s="211" t="s">
        <v>129</v>
      </c>
      <c r="D580" s="212">
        <f>WEEKDAY(Uteis[[#This Row],[Coluna1]],2)</f>
        <v>4</v>
      </c>
      <c r="E580" s="213" t="str">
        <f t="shared" si="27"/>
        <v>quinta-feira</v>
      </c>
      <c r="F580" s="211" t="str">
        <f t="shared" si="28"/>
        <v>Prop 183/20</v>
      </c>
      <c r="G580" s="211" t="str">
        <f t="shared" si="29"/>
        <v>183/20</v>
      </c>
      <c r="H580" s="214" t="str">
        <f>TEXT(Uteis[[#This Row],[Coluna1]],"MM-AAAA")</f>
        <v>03-2021</v>
      </c>
      <c r="I580" s="215"/>
    </row>
    <row r="581" spans="1:9" x14ac:dyDescent="0.25">
      <c r="A581" s="211" t="s">
        <v>297</v>
      </c>
      <c r="B581" s="211" t="s">
        <v>50</v>
      </c>
      <c r="C581" s="211" t="s">
        <v>129</v>
      </c>
      <c r="D581" s="212">
        <f>WEEKDAY(Uteis[[#This Row],[Coluna1]],2)</f>
        <v>5</v>
      </c>
      <c r="E581" s="213" t="str">
        <f t="shared" si="27"/>
        <v>sexta-feira</v>
      </c>
      <c r="F581" s="211" t="str">
        <f t="shared" si="28"/>
        <v>Prop 183/20</v>
      </c>
      <c r="G581" s="211" t="str">
        <f t="shared" si="29"/>
        <v>183/20</v>
      </c>
      <c r="H581" s="214" t="str">
        <f>TEXT(Uteis[[#This Row],[Coluna1]],"MM-AAAA")</f>
        <v>03-2021</v>
      </c>
      <c r="I581" s="215"/>
    </row>
    <row r="582" spans="1:9" x14ac:dyDescent="0.25">
      <c r="A582" s="211" t="s">
        <v>326</v>
      </c>
      <c r="B582" s="211" t="s">
        <v>321</v>
      </c>
      <c r="C582" s="211" t="s">
        <v>130</v>
      </c>
      <c r="D582" s="212">
        <f>WEEKDAY(Uteis[[#This Row],[Coluna1]],2)</f>
        <v>6</v>
      </c>
      <c r="E582" s="213" t="str">
        <f t="shared" si="27"/>
        <v>sábado</v>
      </c>
      <c r="F582" s="211" t="str">
        <f t="shared" si="28"/>
        <v>Prop 197/18</v>
      </c>
      <c r="G582" s="211" t="str">
        <f t="shared" si="29"/>
        <v>197/18</v>
      </c>
      <c r="H582" s="214" t="str">
        <f>TEXT(Uteis[[#This Row],[Coluna1]],"MM-AAAA")</f>
        <v>03-2021</v>
      </c>
      <c r="I582" s="215"/>
    </row>
    <row r="583" spans="1:9" x14ac:dyDescent="0.25">
      <c r="A583" s="211" t="s">
        <v>298</v>
      </c>
      <c r="B583" s="211" t="s">
        <v>50</v>
      </c>
      <c r="C583" s="211" t="s">
        <v>129</v>
      </c>
      <c r="D583" s="212">
        <f>WEEKDAY(Uteis[[#This Row],[Coluna1]],2)</f>
        <v>1</v>
      </c>
      <c r="E583" s="213" t="str">
        <f t="shared" si="27"/>
        <v>segunda-feira</v>
      </c>
      <c r="F583" s="211" t="str">
        <f t="shared" si="28"/>
        <v>Prop 183/20</v>
      </c>
      <c r="G583" s="211" t="str">
        <f t="shared" si="29"/>
        <v>183/20</v>
      </c>
      <c r="H583" s="214" t="str">
        <f>TEXT(Uteis[[#This Row],[Coluna1]],"MM-AAAA")</f>
        <v>03-2021</v>
      </c>
      <c r="I583" s="215"/>
    </row>
    <row r="584" spans="1:9" x14ac:dyDescent="0.25">
      <c r="A584" s="211" t="s">
        <v>299</v>
      </c>
      <c r="B584" s="211" t="s">
        <v>50</v>
      </c>
      <c r="C584" s="211" t="s">
        <v>129</v>
      </c>
      <c r="D584" s="212">
        <f>WEEKDAY(Uteis[[#This Row],[Coluna1]],2)</f>
        <v>2</v>
      </c>
      <c r="E584" s="213" t="str">
        <f t="shared" si="27"/>
        <v>terça-feira</v>
      </c>
      <c r="F584" s="211" t="str">
        <f t="shared" si="28"/>
        <v>Prop 183/20</v>
      </c>
      <c r="G584" s="211" t="str">
        <f t="shared" si="29"/>
        <v>183/20</v>
      </c>
      <c r="H584" s="214" t="str">
        <f>TEXT(Uteis[[#This Row],[Coluna1]],"MM-AAAA")</f>
        <v>03-2021</v>
      </c>
      <c r="I584" s="215"/>
    </row>
    <row r="585" spans="1:9" x14ac:dyDescent="0.25">
      <c r="A585" s="211" t="s">
        <v>300</v>
      </c>
      <c r="B585" s="211" t="s">
        <v>50</v>
      </c>
      <c r="C585" s="211" t="s">
        <v>129</v>
      </c>
      <c r="D585" s="212">
        <f>WEEKDAY(Uteis[[#This Row],[Coluna1]],2)</f>
        <v>3</v>
      </c>
      <c r="E585" s="213" t="str">
        <f t="shared" si="27"/>
        <v>quarta-feira</v>
      </c>
      <c r="F585" s="211" t="str">
        <f t="shared" si="28"/>
        <v>Prop 183/20</v>
      </c>
      <c r="G585" s="211" t="str">
        <f t="shared" si="29"/>
        <v>183/20</v>
      </c>
      <c r="H585" s="214" t="str">
        <f>TEXT(Uteis[[#This Row],[Coluna1]],"MM-AAAA")</f>
        <v>03-2021</v>
      </c>
      <c r="I585" s="215"/>
    </row>
    <row r="586" spans="1:9" x14ac:dyDescent="0.25">
      <c r="A586" s="211" t="s">
        <v>301</v>
      </c>
      <c r="B586" s="211" t="s">
        <v>50</v>
      </c>
      <c r="C586" s="211" t="s">
        <v>129</v>
      </c>
      <c r="D586" s="212">
        <f>WEEKDAY(Uteis[[#This Row],[Coluna1]],2)</f>
        <v>4</v>
      </c>
      <c r="E586" s="213" t="str">
        <f t="shared" si="27"/>
        <v>quinta-feira</v>
      </c>
      <c r="F586" s="211" t="str">
        <f t="shared" si="28"/>
        <v>Prop 183/20</v>
      </c>
      <c r="G586" s="211" t="str">
        <f t="shared" si="29"/>
        <v>183/20</v>
      </c>
      <c r="H586" s="214" t="str">
        <f>TEXT(Uteis[[#This Row],[Coluna1]],"MM-AAAA")</f>
        <v>03-2021</v>
      </c>
      <c r="I586" s="215"/>
    </row>
    <row r="587" spans="1:9" x14ac:dyDescent="0.25">
      <c r="A587" s="211" t="s">
        <v>302</v>
      </c>
      <c r="B587" s="211" t="s">
        <v>50</v>
      </c>
      <c r="C587" s="211" t="s">
        <v>129</v>
      </c>
      <c r="D587" s="212">
        <f>WEEKDAY(Uteis[[#This Row],[Coluna1]],2)</f>
        <v>5</v>
      </c>
      <c r="E587" s="213" t="str">
        <f t="shared" si="27"/>
        <v>sexta-feira</v>
      </c>
      <c r="F587" s="211" t="str">
        <f t="shared" si="28"/>
        <v>Prop 183/20</v>
      </c>
      <c r="G587" s="211" t="str">
        <f t="shared" si="29"/>
        <v>183/20</v>
      </c>
      <c r="H587" s="214" t="str">
        <f>TEXT(Uteis[[#This Row],[Coluna1]],"MM-AAAA")</f>
        <v>03-2021</v>
      </c>
      <c r="I587" s="215"/>
    </row>
    <row r="588" spans="1:9" x14ac:dyDescent="0.25">
      <c r="A588" s="211" t="s">
        <v>326</v>
      </c>
      <c r="B588" s="211" t="s">
        <v>102</v>
      </c>
      <c r="C588" s="211" t="s">
        <v>146</v>
      </c>
      <c r="D588" s="212">
        <f>WEEKDAY(Uteis[[#This Row],[Coluna1]],2)</f>
        <v>6</v>
      </c>
      <c r="E588" s="213" t="str">
        <f t="shared" si="27"/>
        <v>sábado</v>
      </c>
      <c r="F588" s="211" t="str">
        <f t="shared" si="28"/>
        <v>Prop 162/20</v>
      </c>
      <c r="G588" s="211" t="str">
        <f t="shared" si="29"/>
        <v>162/20</v>
      </c>
      <c r="H588" s="214" t="str">
        <f>TEXT(Uteis[[#This Row],[Coluna1]],"MM-AAAA")</f>
        <v>03-2021</v>
      </c>
      <c r="I588" s="215"/>
    </row>
    <row r="589" spans="1:9" x14ac:dyDescent="0.25">
      <c r="A589" s="211" t="s">
        <v>303</v>
      </c>
      <c r="B589" s="211" t="s">
        <v>50</v>
      </c>
      <c r="C589" s="211" t="s">
        <v>304</v>
      </c>
      <c r="D589" s="212">
        <f>WEEKDAY(Uteis[[#This Row],[Coluna1]],2)</f>
        <v>1</v>
      </c>
      <c r="E589" s="213" t="str">
        <f t="shared" si="27"/>
        <v>segunda-feira</v>
      </c>
      <c r="F589" s="211" t="str">
        <f t="shared" si="28"/>
        <v>Prop 029/17</v>
      </c>
      <c r="G589" s="211" t="str">
        <f t="shared" si="29"/>
        <v>029/17</v>
      </c>
      <c r="H589" s="214" t="str">
        <f>TEXT(Uteis[[#This Row],[Coluna1]],"MM-AAAA")</f>
        <v>03-2021</v>
      </c>
      <c r="I589" s="215"/>
    </row>
    <row r="590" spans="1:9" x14ac:dyDescent="0.25">
      <c r="A590" s="211" t="s">
        <v>305</v>
      </c>
      <c r="B590" s="211" t="s">
        <v>50</v>
      </c>
      <c r="C590" s="211" t="s">
        <v>304</v>
      </c>
      <c r="D590" s="212">
        <f>WEEKDAY(Uteis[[#This Row],[Coluna1]],2)</f>
        <v>2</v>
      </c>
      <c r="E590" s="213" t="str">
        <f t="shared" si="27"/>
        <v>terça-feira</v>
      </c>
      <c r="F590" s="211" t="str">
        <f t="shared" si="28"/>
        <v>Prop 029/17</v>
      </c>
      <c r="G590" s="211" t="str">
        <f t="shared" si="29"/>
        <v>029/17</v>
      </c>
      <c r="H590" s="214" t="str">
        <f>TEXT(Uteis[[#This Row],[Coluna1]],"MM-AAAA")</f>
        <v>03-2021</v>
      </c>
      <c r="I590" s="215"/>
    </row>
    <row r="591" spans="1:9" x14ac:dyDescent="0.25">
      <c r="A591" s="211" t="s">
        <v>306</v>
      </c>
      <c r="B591" s="211" t="s">
        <v>50</v>
      </c>
      <c r="C591" s="211" t="s">
        <v>304</v>
      </c>
      <c r="D591" s="212">
        <f>WEEKDAY(Uteis[[#This Row],[Coluna1]],2)</f>
        <v>3</v>
      </c>
      <c r="E591" s="213" t="str">
        <f t="shared" si="27"/>
        <v>quarta-feira</v>
      </c>
      <c r="F591" s="211" t="str">
        <f t="shared" si="28"/>
        <v>Prop 029/17</v>
      </c>
      <c r="G591" s="211" t="str">
        <f t="shared" si="29"/>
        <v>029/17</v>
      </c>
      <c r="H591" s="214" t="str">
        <f>TEXT(Uteis[[#This Row],[Coluna1]],"MM-AAAA")</f>
        <v>03-2021</v>
      </c>
      <c r="I591" s="215"/>
    </row>
    <row r="592" spans="1:9" x14ac:dyDescent="0.25">
      <c r="A592" s="211" t="s">
        <v>307</v>
      </c>
      <c r="B592" s="211" t="s">
        <v>50</v>
      </c>
      <c r="C592" s="211" t="s">
        <v>304</v>
      </c>
      <c r="D592" s="212">
        <f>WEEKDAY(Uteis[[#This Row],[Coluna1]],2)</f>
        <v>4</v>
      </c>
      <c r="E592" s="213" t="str">
        <f t="shared" si="27"/>
        <v>quinta-feira</v>
      </c>
      <c r="F592" s="211" t="str">
        <f t="shared" si="28"/>
        <v>Prop 029/17</v>
      </c>
      <c r="G592" s="211" t="str">
        <f t="shared" si="29"/>
        <v>029/17</v>
      </c>
      <c r="H592" s="214" t="str">
        <f>TEXT(Uteis[[#This Row],[Coluna1]],"MM-AAAA")</f>
        <v>03-2021</v>
      </c>
      <c r="I592" s="215"/>
    </row>
    <row r="593" spans="1:9" x14ac:dyDescent="0.25">
      <c r="A593" s="211" t="s">
        <v>308</v>
      </c>
      <c r="B593" s="211" t="s">
        <v>50</v>
      </c>
      <c r="C593" s="211" t="s">
        <v>304</v>
      </c>
      <c r="D593" s="212">
        <f>WEEKDAY(Uteis[[#This Row],[Coluna1]],2)</f>
        <v>5</v>
      </c>
      <c r="E593" s="213" t="str">
        <f t="shared" ref="E593:E656" si="30">IF(D593=" "," ",(IF(D593=7,"domingo",IF(D593=6,"sábado",IF(D593=5,"sexta-feira",IF(D593=4,"quinta-feira",IF(D593=3,"quarta-feira",IF(D593=2,"terça-feira","segunda-feira"))))))))</f>
        <v>sexta-feira</v>
      </c>
      <c r="F593" s="211" t="str">
        <f t="shared" ref="F593:F656" si="31">LEFT(C593,11)</f>
        <v>Prop 029/17</v>
      </c>
      <c r="G593" s="211" t="str">
        <f t="shared" ref="G593:G656" si="32">RIGHT(F593,6)</f>
        <v>029/17</v>
      </c>
      <c r="H593" s="214" t="str">
        <f>TEXT(Uteis[[#This Row],[Coluna1]],"MM-AAAA")</f>
        <v>03-2021</v>
      </c>
      <c r="I593" s="215"/>
    </row>
    <row r="594" spans="1:9" x14ac:dyDescent="0.25">
      <c r="A594" s="211" t="s">
        <v>326</v>
      </c>
      <c r="B594" s="211" t="s">
        <v>36</v>
      </c>
      <c r="C594" s="211" t="s">
        <v>146</v>
      </c>
      <c r="D594" s="212">
        <f>WEEKDAY(Uteis[[#This Row],[Coluna1]],2)</f>
        <v>6</v>
      </c>
      <c r="E594" s="213" t="str">
        <f t="shared" si="30"/>
        <v>sábado</v>
      </c>
      <c r="F594" s="211" t="str">
        <f t="shared" si="31"/>
        <v>Prop 162/20</v>
      </c>
      <c r="G594" s="211" t="str">
        <f t="shared" si="32"/>
        <v>162/20</v>
      </c>
      <c r="H594" s="214" t="str">
        <f>TEXT(Uteis[[#This Row],[Coluna1]],"MM-AAAA")</f>
        <v>03-2021</v>
      </c>
      <c r="I594" s="215"/>
    </row>
    <row r="595" spans="1:9" x14ac:dyDescent="0.25">
      <c r="A595" s="211" t="s">
        <v>326</v>
      </c>
      <c r="B595" s="211" t="s">
        <v>34</v>
      </c>
      <c r="C595" s="211" t="s">
        <v>146</v>
      </c>
      <c r="D595" s="212">
        <f>WEEKDAY(Uteis[[#This Row],[Coluna1]],2)</f>
        <v>6</v>
      </c>
      <c r="E595" s="213" t="str">
        <f t="shared" si="30"/>
        <v>sábado</v>
      </c>
      <c r="F595" s="211" t="str">
        <f t="shared" si="31"/>
        <v>Prop 162/20</v>
      </c>
      <c r="G595" s="211" t="str">
        <f t="shared" si="32"/>
        <v>162/20</v>
      </c>
      <c r="H595" s="214" t="str">
        <f>TEXT(Uteis[[#This Row],[Coluna1]],"MM-AAAA")</f>
        <v>03-2021</v>
      </c>
      <c r="I595" s="215"/>
    </row>
    <row r="596" spans="1:9" x14ac:dyDescent="0.25">
      <c r="A596" s="211" t="s">
        <v>311</v>
      </c>
      <c r="B596" s="211" t="s">
        <v>50</v>
      </c>
      <c r="C596" s="211" t="s">
        <v>304</v>
      </c>
      <c r="D596" s="212">
        <f>WEEKDAY(Uteis[[#This Row],[Coluna1]],2)</f>
        <v>1</v>
      </c>
      <c r="E596" s="213" t="str">
        <f t="shared" si="30"/>
        <v>segunda-feira</v>
      </c>
      <c r="F596" s="211" t="str">
        <f t="shared" si="31"/>
        <v>Prop 029/17</v>
      </c>
      <c r="G596" s="211" t="str">
        <f t="shared" si="32"/>
        <v>029/17</v>
      </c>
      <c r="H596" s="214" t="str">
        <f>TEXT(Uteis[[#This Row],[Coluna1]],"MM-AAAA")</f>
        <v>03-2021</v>
      </c>
      <c r="I596" s="215"/>
    </row>
    <row r="597" spans="1:9" x14ac:dyDescent="0.25">
      <c r="A597" s="211" t="s">
        <v>312</v>
      </c>
      <c r="B597" s="211" t="s">
        <v>50</v>
      </c>
      <c r="C597" s="211" t="s">
        <v>304</v>
      </c>
      <c r="D597" s="212">
        <f>WEEKDAY(Uteis[[#This Row],[Coluna1]],2)</f>
        <v>2</v>
      </c>
      <c r="E597" s="213" t="str">
        <f t="shared" si="30"/>
        <v>terça-feira</v>
      </c>
      <c r="F597" s="211" t="str">
        <f t="shared" si="31"/>
        <v>Prop 029/17</v>
      </c>
      <c r="G597" s="211" t="str">
        <f t="shared" si="32"/>
        <v>029/17</v>
      </c>
      <c r="H597" s="214" t="str">
        <f>TEXT(Uteis[[#This Row],[Coluna1]],"MM-AAAA")</f>
        <v>03-2021</v>
      </c>
      <c r="I597" s="215"/>
    </row>
    <row r="598" spans="1:9" x14ac:dyDescent="0.25">
      <c r="A598" s="211" t="s">
        <v>294</v>
      </c>
      <c r="B598" s="211" t="s">
        <v>50</v>
      </c>
      <c r="C598" s="211" t="s">
        <v>129</v>
      </c>
      <c r="D598" s="212">
        <f>WEEKDAY(Uteis[[#This Row],[Coluna1]],2)</f>
        <v>2</v>
      </c>
      <c r="E598" s="213" t="str">
        <f t="shared" si="30"/>
        <v>terça-feira</v>
      </c>
      <c r="F598" s="211" t="str">
        <f t="shared" si="31"/>
        <v>Prop 183/20</v>
      </c>
      <c r="G598" s="211" t="str">
        <f t="shared" si="32"/>
        <v>183/20</v>
      </c>
      <c r="H598" s="214" t="str">
        <f>TEXT(Uteis[[#This Row],[Coluna1]],"MM-AAAA")</f>
        <v>03-2021</v>
      </c>
      <c r="I598" s="215"/>
    </row>
    <row r="599" spans="1:9" x14ac:dyDescent="0.25">
      <c r="A599" s="211" t="s">
        <v>313</v>
      </c>
      <c r="B599" s="211" t="s">
        <v>50</v>
      </c>
      <c r="C599" s="211" t="s">
        <v>314</v>
      </c>
      <c r="D599" s="212">
        <f>WEEKDAY(Uteis[[#This Row],[Coluna1]],2)</f>
        <v>3</v>
      </c>
      <c r="E599" s="213" t="str">
        <f t="shared" si="30"/>
        <v>quarta-feira</v>
      </c>
      <c r="F599" s="211" t="str">
        <f t="shared" si="31"/>
        <v>Prop 102/20</v>
      </c>
      <c r="G599" s="211" t="str">
        <f t="shared" si="32"/>
        <v>102/20</v>
      </c>
      <c r="H599" s="214" t="str">
        <f>TEXT(Uteis[[#This Row],[Coluna1]],"MM-AAAA")</f>
        <v>03-2021</v>
      </c>
      <c r="I599" s="215"/>
    </row>
    <row r="600" spans="1:9" x14ac:dyDescent="0.25">
      <c r="A600" s="211" t="s">
        <v>315</v>
      </c>
      <c r="B600" s="211" t="s">
        <v>50</v>
      </c>
      <c r="C600" s="211" t="s">
        <v>314</v>
      </c>
      <c r="D600" s="212">
        <f>WEEKDAY(Uteis[[#This Row],[Coluna1]],2)</f>
        <v>4</v>
      </c>
      <c r="E600" s="213" t="str">
        <f t="shared" si="30"/>
        <v>quinta-feira</v>
      </c>
      <c r="F600" s="211" t="str">
        <f t="shared" si="31"/>
        <v>Prop 102/20</v>
      </c>
      <c r="G600" s="211" t="str">
        <f t="shared" si="32"/>
        <v>102/20</v>
      </c>
      <c r="H600" s="214" t="str">
        <f>TEXT(Uteis[[#This Row],[Coluna1]],"MM-AAAA")</f>
        <v>03-2021</v>
      </c>
      <c r="I600" s="215"/>
    </row>
    <row r="601" spans="1:9" x14ac:dyDescent="0.25">
      <c r="A601" s="211" t="s">
        <v>293</v>
      </c>
      <c r="B601" s="211" t="s">
        <v>83</v>
      </c>
      <c r="C601" s="211" t="s">
        <v>124</v>
      </c>
      <c r="D601" s="212">
        <f>WEEKDAY(Uteis[[#This Row],[Coluna1]],2)</f>
        <v>1</v>
      </c>
      <c r="E601" s="213" t="str">
        <f t="shared" si="30"/>
        <v>segunda-feira</v>
      </c>
      <c r="F601" s="211" t="str">
        <f t="shared" si="31"/>
        <v>Prop 045/21</v>
      </c>
      <c r="G601" s="211" t="str">
        <f t="shared" si="32"/>
        <v>045/21</v>
      </c>
      <c r="H601" s="214" t="str">
        <f>TEXT(Uteis[[#This Row],[Coluna1]],"MM-AAAA")</f>
        <v>03-2021</v>
      </c>
      <c r="I601" s="215"/>
    </row>
    <row r="602" spans="1:9" x14ac:dyDescent="0.25">
      <c r="A602" s="211" t="s">
        <v>294</v>
      </c>
      <c r="B602" s="211" t="s">
        <v>83</v>
      </c>
      <c r="C602" s="211" t="s">
        <v>124</v>
      </c>
      <c r="D602" s="212">
        <f>WEEKDAY(Uteis[[#This Row],[Coluna1]],2)</f>
        <v>2</v>
      </c>
      <c r="E602" s="213" t="str">
        <f t="shared" si="30"/>
        <v>terça-feira</v>
      </c>
      <c r="F602" s="211" t="str">
        <f t="shared" si="31"/>
        <v>Prop 045/21</v>
      </c>
      <c r="G602" s="211" t="str">
        <f t="shared" si="32"/>
        <v>045/21</v>
      </c>
      <c r="H602" s="214" t="str">
        <f>TEXT(Uteis[[#This Row],[Coluna1]],"MM-AAAA")</f>
        <v>03-2021</v>
      </c>
      <c r="I602" s="215"/>
    </row>
    <row r="603" spans="1:9" x14ac:dyDescent="0.25">
      <c r="A603" s="211" t="s">
        <v>295</v>
      </c>
      <c r="B603" s="211" t="s">
        <v>83</v>
      </c>
      <c r="C603" s="211" t="s">
        <v>124</v>
      </c>
      <c r="D603" s="212">
        <f>WEEKDAY(Uteis[[#This Row],[Coluna1]],2)</f>
        <v>3</v>
      </c>
      <c r="E603" s="213" t="str">
        <f t="shared" si="30"/>
        <v>quarta-feira</v>
      </c>
      <c r="F603" s="211" t="str">
        <f t="shared" si="31"/>
        <v>Prop 045/21</v>
      </c>
      <c r="G603" s="211" t="str">
        <f t="shared" si="32"/>
        <v>045/21</v>
      </c>
      <c r="H603" s="214" t="str">
        <f>TEXT(Uteis[[#This Row],[Coluna1]],"MM-AAAA")</f>
        <v>03-2021</v>
      </c>
      <c r="I603" s="215"/>
    </row>
    <row r="604" spans="1:9" x14ac:dyDescent="0.25">
      <c r="A604" s="211" t="s">
        <v>296</v>
      </c>
      <c r="B604" s="211" t="s">
        <v>83</v>
      </c>
      <c r="C604" s="211" t="s">
        <v>124</v>
      </c>
      <c r="D604" s="212">
        <f>WEEKDAY(Uteis[[#This Row],[Coluna1]],2)</f>
        <v>4</v>
      </c>
      <c r="E604" s="213" t="str">
        <f t="shared" si="30"/>
        <v>quinta-feira</v>
      </c>
      <c r="F604" s="211" t="str">
        <f t="shared" si="31"/>
        <v>Prop 045/21</v>
      </c>
      <c r="G604" s="211" t="str">
        <f t="shared" si="32"/>
        <v>045/21</v>
      </c>
      <c r="H604" s="214" t="str">
        <f>TEXT(Uteis[[#This Row],[Coluna1]],"MM-AAAA")</f>
        <v>03-2021</v>
      </c>
      <c r="I604" s="215"/>
    </row>
    <row r="605" spans="1:9" x14ac:dyDescent="0.25">
      <c r="A605" s="211" t="s">
        <v>297</v>
      </c>
      <c r="B605" s="211" t="s">
        <v>83</v>
      </c>
      <c r="C605" s="211" t="s">
        <v>124</v>
      </c>
      <c r="D605" s="212">
        <f>WEEKDAY(Uteis[[#This Row],[Coluna1]],2)</f>
        <v>5</v>
      </c>
      <c r="E605" s="213" t="str">
        <f t="shared" si="30"/>
        <v>sexta-feira</v>
      </c>
      <c r="F605" s="211" t="str">
        <f t="shared" si="31"/>
        <v>Prop 045/21</v>
      </c>
      <c r="G605" s="211" t="str">
        <f t="shared" si="32"/>
        <v>045/21</v>
      </c>
      <c r="H605" s="214" t="str">
        <f>TEXT(Uteis[[#This Row],[Coluna1]],"MM-AAAA")</f>
        <v>03-2021</v>
      </c>
      <c r="I605" s="215"/>
    </row>
    <row r="606" spans="1:9" x14ac:dyDescent="0.25">
      <c r="A606" s="211" t="s">
        <v>326</v>
      </c>
      <c r="B606" s="211" t="s">
        <v>83</v>
      </c>
      <c r="C606" s="211" t="s">
        <v>140</v>
      </c>
      <c r="D606" s="212">
        <f>WEEKDAY(Uteis[[#This Row],[Coluna1]],2)</f>
        <v>6</v>
      </c>
      <c r="E606" s="213" t="str">
        <f t="shared" si="30"/>
        <v>sábado</v>
      </c>
      <c r="F606" s="211" t="str">
        <f t="shared" si="31"/>
        <v>Prop 019/21</v>
      </c>
      <c r="G606" s="211" t="str">
        <f t="shared" si="32"/>
        <v>019/21</v>
      </c>
      <c r="H606" s="214" t="str">
        <f>TEXT(Uteis[[#This Row],[Coluna1]],"MM-AAAA")</f>
        <v>03-2021</v>
      </c>
      <c r="I606" s="215"/>
    </row>
    <row r="607" spans="1:9" x14ac:dyDescent="0.25">
      <c r="A607" s="211" t="s">
        <v>298</v>
      </c>
      <c r="B607" s="211" t="s">
        <v>83</v>
      </c>
      <c r="C607" s="211" t="s">
        <v>124</v>
      </c>
      <c r="D607" s="212">
        <f>WEEKDAY(Uteis[[#This Row],[Coluna1]],2)</f>
        <v>1</v>
      </c>
      <c r="E607" s="213" t="str">
        <f t="shared" si="30"/>
        <v>segunda-feira</v>
      </c>
      <c r="F607" s="211" t="str">
        <f t="shared" si="31"/>
        <v>Prop 045/21</v>
      </c>
      <c r="G607" s="211" t="str">
        <f t="shared" si="32"/>
        <v>045/21</v>
      </c>
      <c r="H607" s="214" t="str">
        <f>TEXT(Uteis[[#This Row],[Coluna1]],"MM-AAAA")</f>
        <v>03-2021</v>
      </c>
      <c r="I607" s="215"/>
    </row>
    <row r="608" spans="1:9" x14ac:dyDescent="0.25">
      <c r="A608" s="211" t="s">
        <v>299</v>
      </c>
      <c r="B608" s="211" t="s">
        <v>83</v>
      </c>
      <c r="C608" s="211" t="s">
        <v>124</v>
      </c>
      <c r="D608" s="212">
        <f>WEEKDAY(Uteis[[#This Row],[Coluna1]],2)</f>
        <v>2</v>
      </c>
      <c r="E608" s="213" t="str">
        <f t="shared" si="30"/>
        <v>terça-feira</v>
      </c>
      <c r="F608" s="211" t="str">
        <f t="shared" si="31"/>
        <v>Prop 045/21</v>
      </c>
      <c r="G608" s="211" t="str">
        <f t="shared" si="32"/>
        <v>045/21</v>
      </c>
      <c r="H608" s="214" t="str">
        <f>TEXT(Uteis[[#This Row],[Coluna1]],"MM-AAAA")</f>
        <v>03-2021</v>
      </c>
      <c r="I608" s="215"/>
    </row>
    <row r="609" spans="1:9" x14ac:dyDescent="0.25">
      <c r="A609" s="211" t="s">
        <v>300</v>
      </c>
      <c r="B609" s="211" t="s">
        <v>83</v>
      </c>
      <c r="C609" s="211" t="s">
        <v>124</v>
      </c>
      <c r="D609" s="212">
        <f>WEEKDAY(Uteis[[#This Row],[Coluna1]],2)</f>
        <v>3</v>
      </c>
      <c r="E609" s="213" t="str">
        <f t="shared" si="30"/>
        <v>quarta-feira</v>
      </c>
      <c r="F609" s="211" t="str">
        <f t="shared" si="31"/>
        <v>Prop 045/21</v>
      </c>
      <c r="G609" s="211" t="str">
        <f t="shared" si="32"/>
        <v>045/21</v>
      </c>
      <c r="H609" s="214" t="str">
        <f>TEXT(Uteis[[#This Row],[Coluna1]],"MM-AAAA")</f>
        <v>03-2021</v>
      </c>
      <c r="I609" s="215"/>
    </row>
    <row r="610" spans="1:9" x14ac:dyDescent="0.25">
      <c r="A610" s="211" t="s">
        <v>301</v>
      </c>
      <c r="B610" s="211" t="s">
        <v>83</v>
      </c>
      <c r="C610" s="211" t="s">
        <v>124</v>
      </c>
      <c r="D610" s="212">
        <f>WEEKDAY(Uteis[[#This Row],[Coluna1]],2)</f>
        <v>4</v>
      </c>
      <c r="E610" s="213" t="str">
        <f t="shared" si="30"/>
        <v>quinta-feira</v>
      </c>
      <c r="F610" s="211" t="str">
        <f t="shared" si="31"/>
        <v>Prop 045/21</v>
      </c>
      <c r="G610" s="211" t="str">
        <f t="shared" si="32"/>
        <v>045/21</v>
      </c>
      <c r="H610" s="214" t="str">
        <f>TEXT(Uteis[[#This Row],[Coluna1]],"MM-AAAA")</f>
        <v>03-2021</v>
      </c>
      <c r="I610" s="215"/>
    </row>
    <row r="611" spans="1:9" x14ac:dyDescent="0.25">
      <c r="A611" s="211" t="s">
        <v>302</v>
      </c>
      <c r="B611" s="211" t="s">
        <v>83</v>
      </c>
      <c r="C611" s="211" t="s">
        <v>124</v>
      </c>
      <c r="D611" s="212">
        <f>WEEKDAY(Uteis[[#This Row],[Coluna1]],2)</f>
        <v>5</v>
      </c>
      <c r="E611" s="213" t="str">
        <f t="shared" si="30"/>
        <v>sexta-feira</v>
      </c>
      <c r="F611" s="211" t="str">
        <f t="shared" si="31"/>
        <v>Prop 045/21</v>
      </c>
      <c r="G611" s="211" t="str">
        <f t="shared" si="32"/>
        <v>045/21</v>
      </c>
      <c r="H611" s="214" t="str">
        <f>TEXT(Uteis[[#This Row],[Coluna1]],"MM-AAAA")</f>
        <v>03-2021</v>
      </c>
      <c r="I611" s="215"/>
    </row>
    <row r="612" spans="1:9" x14ac:dyDescent="0.25">
      <c r="A612" s="211" t="s">
        <v>326</v>
      </c>
      <c r="B612" s="211" t="s">
        <v>96</v>
      </c>
      <c r="C612" s="211" t="s">
        <v>146</v>
      </c>
      <c r="D612" s="212">
        <f>WEEKDAY(Uteis[[#This Row],[Coluna1]],2)</f>
        <v>6</v>
      </c>
      <c r="E612" s="213" t="str">
        <f t="shared" si="30"/>
        <v>sábado</v>
      </c>
      <c r="F612" s="211" t="str">
        <f t="shared" si="31"/>
        <v>Prop 162/20</v>
      </c>
      <c r="G612" s="211" t="str">
        <f t="shared" si="32"/>
        <v>162/20</v>
      </c>
      <c r="H612" s="214" t="str">
        <f>TEXT(Uteis[[#This Row],[Coluna1]],"MM-AAAA")</f>
        <v>03-2021</v>
      </c>
      <c r="I612" s="215"/>
    </row>
    <row r="613" spans="1:9" x14ac:dyDescent="0.25">
      <c r="A613" s="211" t="s">
        <v>326</v>
      </c>
      <c r="B613" s="211" t="s">
        <v>104</v>
      </c>
      <c r="C613" s="211" t="s">
        <v>146</v>
      </c>
      <c r="D613" s="212">
        <f>WEEKDAY(Uteis[[#This Row],[Coluna1]],2)</f>
        <v>6</v>
      </c>
      <c r="E613" s="213" t="str">
        <f t="shared" si="30"/>
        <v>sábado</v>
      </c>
      <c r="F613" s="211" t="str">
        <f t="shared" si="31"/>
        <v>Prop 162/20</v>
      </c>
      <c r="G613" s="211" t="str">
        <f t="shared" si="32"/>
        <v>162/20</v>
      </c>
      <c r="H613" s="214" t="str">
        <f>TEXT(Uteis[[#This Row],[Coluna1]],"MM-AAAA")</f>
        <v>03-2021</v>
      </c>
      <c r="I613" s="215"/>
    </row>
    <row r="614" spans="1:9" x14ac:dyDescent="0.25">
      <c r="A614" s="211" t="s">
        <v>303</v>
      </c>
      <c r="B614" s="211" t="s">
        <v>83</v>
      </c>
      <c r="C614" s="211" t="s">
        <v>124</v>
      </c>
      <c r="D614" s="212">
        <f>WEEKDAY(Uteis[[#This Row],[Coluna1]],2)</f>
        <v>1</v>
      </c>
      <c r="E614" s="213" t="str">
        <f t="shared" si="30"/>
        <v>segunda-feira</v>
      </c>
      <c r="F614" s="211" t="str">
        <f t="shared" si="31"/>
        <v>Prop 045/21</v>
      </c>
      <c r="G614" s="211" t="str">
        <f t="shared" si="32"/>
        <v>045/21</v>
      </c>
      <c r="H614" s="214" t="str">
        <f>TEXT(Uteis[[#This Row],[Coluna1]],"MM-AAAA")</f>
        <v>03-2021</v>
      </c>
      <c r="I614" s="215"/>
    </row>
    <row r="615" spans="1:9" x14ac:dyDescent="0.25">
      <c r="A615" s="211" t="s">
        <v>305</v>
      </c>
      <c r="B615" s="211" t="s">
        <v>83</v>
      </c>
      <c r="C615" s="211" t="s">
        <v>124</v>
      </c>
      <c r="D615" s="212">
        <f>WEEKDAY(Uteis[[#This Row],[Coluna1]],2)</f>
        <v>2</v>
      </c>
      <c r="E615" s="213" t="str">
        <f t="shared" si="30"/>
        <v>terça-feira</v>
      </c>
      <c r="F615" s="211" t="str">
        <f t="shared" si="31"/>
        <v>Prop 045/21</v>
      </c>
      <c r="G615" s="211" t="str">
        <f t="shared" si="32"/>
        <v>045/21</v>
      </c>
      <c r="H615" s="214" t="str">
        <f>TEXT(Uteis[[#This Row],[Coluna1]],"MM-AAAA")</f>
        <v>03-2021</v>
      </c>
      <c r="I615" s="215"/>
    </row>
    <row r="616" spans="1:9" x14ac:dyDescent="0.25">
      <c r="A616" s="211" t="s">
        <v>306</v>
      </c>
      <c r="B616" s="211" t="s">
        <v>83</v>
      </c>
      <c r="C616" s="211" t="s">
        <v>124</v>
      </c>
      <c r="D616" s="212">
        <f>WEEKDAY(Uteis[[#This Row],[Coluna1]],2)</f>
        <v>3</v>
      </c>
      <c r="E616" s="213" t="str">
        <f t="shared" si="30"/>
        <v>quarta-feira</v>
      </c>
      <c r="F616" s="211" t="str">
        <f t="shared" si="31"/>
        <v>Prop 045/21</v>
      </c>
      <c r="G616" s="211" t="str">
        <f t="shared" si="32"/>
        <v>045/21</v>
      </c>
      <c r="H616" s="214" t="str">
        <f>TEXT(Uteis[[#This Row],[Coluna1]],"MM-AAAA")</f>
        <v>03-2021</v>
      </c>
      <c r="I616" s="215"/>
    </row>
    <row r="617" spans="1:9" x14ac:dyDescent="0.25">
      <c r="A617" s="211" t="s">
        <v>307</v>
      </c>
      <c r="B617" s="211" t="s">
        <v>83</v>
      </c>
      <c r="C617" s="211" t="s">
        <v>124</v>
      </c>
      <c r="D617" s="212">
        <f>WEEKDAY(Uteis[[#This Row],[Coluna1]],2)</f>
        <v>4</v>
      </c>
      <c r="E617" s="213" t="str">
        <f t="shared" si="30"/>
        <v>quinta-feira</v>
      </c>
      <c r="F617" s="211" t="str">
        <f t="shared" si="31"/>
        <v>Prop 045/21</v>
      </c>
      <c r="G617" s="211" t="str">
        <f t="shared" si="32"/>
        <v>045/21</v>
      </c>
      <c r="H617" s="214" t="str">
        <f>TEXT(Uteis[[#This Row],[Coluna1]],"MM-AAAA")</f>
        <v>03-2021</v>
      </c>
      <c r="I617" s="215"/>
    </row>
    <row r="618" spans="1:9" x14ac:dyDescent="0.25">
      <c r="A618" s="211" t="s">
        <v>308</v>
      </c>
      <c r="B618" s="211" t="s">
        <v>83</v>
      </c>
      <c r="C618" s="211" t="s">
        <v>124</v>
      </c>
      <c r="D618" s="212">
        <f>WEEKDAY(Uteis[[#This Row],[Coluna1]],2)</f>
        <v>5</v>
      </c>
      <c r="E618" s="213" t="str">
        <f t="shared" si="30"/>
        <v>sexta-feira</v>
      </c>
      <c r="F618" s="211" t="str">
        <f t="shared" si="31"/>
        <v>Prop 045/21</v>
      </c>
      <c r="G618" s="211" t="str">
        <f t="shared" si="32"/>
        <v>045/21</v>
      </c>
      <c r="H618" s="214" t="str">
        <f>TEXT(Uteis[[#This Row],[Coluna1]],"MM-AAAA")</f>
        <v>03-2021</v>
      </c>
      <c r="I618" s="215"/>
    </row>
    <row r="619" spans="1:9" x14ac:dyDescent="0.25">
      <c r="A619" s="211" t="s">
        <v>326</v>
      </c>
      <c r="B619" s="211" t="s">
        <v>80</v>
      </c>
      <c r="C619" s="211" t="s">
        <v>146</v>
      </c>
      <c r="D619" s="212">
        <f>WEEKDAY(Uteis[[#This Row],[Coluna1]],2)</f>
        <v>6</v>
      </c>
      <c r="E619" s="213" t="str">
        <f t="shared" si="30"/>
        <v>sábado</v>
      </c>
      <c r="F619" s="211" t="str">
        <f t="shared" si="31"/>
        <v>Prop 162/20</v>
      </c>
      <c r="G619" s="211" t="str">
        <f t="shared" si="32"/>
        <v>162/20</v>
      </c>
      <c r="H619" s="214" t="str">
        <f>TEXT(Uteis[[#This Row],[Coluna1]],"MM-AAAA")</f>
        <v>03-2021</v>
      </c>
      <c r="I619" s="215"/>
    </row>
    <row r="620" spans="1:9" x14ac:dyDescent="0.25">
      <c r="A620" s="211" t="s">
        <v>326</v>
      </c>
      <c r="B620" s="211" t="s">
        <v>107</v>
      </c>
      <c r="C620" s="211" t="s">
        <v>146</v>
      </c>
      <c r="D620" s="212">
        <f>WEEKDAY(Uteis[[#This Row],[Coluna1]],2)</f>
        <v>6</v>
      </c>
      <c r="E620" s="213" t="str">
        <f t="shared" si="30"/>
        <v>sábado</v>
      </c>
      <c r="F620" s="211" t="str">
        <f t="shared" si="31"/>
        <v>Prop 162/20</v>
      </c>
      <c r="G620" s="211" t="str">
        <f t="shared" si="32"/>
        <v>162/20</v>
      </c>
      <c r="H620" s="214" t="str">
        <f>TEXT(Uteis[[#This Row],[Coluna1]],"MM-AAAA")</f>
        <v>03-2021</v>
      </c>
      <c r="I620" s="215"/>
    </row>
    <row r="621" spans="1:9" x14ac:dyDescent="0.25">
      <c r="A621" s="211" t="s">
        <v>311</v>
      </c>
      <c r="B621" s="211" t="s">
        <v>83</v>
      </c>
      <c r="C621" s="211" t="s">
        <v>124</v>
      </c>
      <c r="D621" s="212">
        <f>WEEKDAY(Uteis[[#This Row],[Coluna1]],2)</f>
        <v>1</v>
      </c>
      <c r="E621" s="213" t="str">
        <f t="shared" si="30"/>
        <v>segunda-feira</v>
      </c>
      <c r="F621" s="211" t="str">
        <f t="shared" si="31"/>
        <v>Prop 045/21</v>
      </c>
      <c r="G621" s="211" t="str">
        <f t="shared" si="32"/>
        <v>045/21</v>
      </c>
      <c r="H621" s="214" t="str">
        <f>TEXT(Uteis[[#This Row],[Coluna1]],"MM-AAAA")</f>
        <v>03-2021</v>
      </c>
      <c r="I621" s="215"/>
    </row>
    <row r="622" spans="1:9" x14ac:dyDescent="0.25">
      <c r="A622" s="211" t="s">
        <v>312</v>
      </c>
      <c r="B622" s="211" t="s">
        <v>83</v>
      </c>
      <c r="C622" s="211" t="s">
        <v>124</v>
      </c>
      <c r="D622" s="212">
        <f>WEEKDAY(Uteis[[#This Row],[Coluna1]],2)</f>
        <v>2</v>
      </c>
      <c r="E622" s="213" t="str">
        <f t="shared" si="30"/>
        <v>terça-feira</v>
      </c>
      <c r="F622" s="211" t="str">
        <f t="shared" si="31"/>
        <v>Prop 045/21</v>
      </c>
      <c r="G622" s="211" t="str">
        <f t="shared" si="32"/>
        <v>045/21</v>
      </c>
      <c r="H622" s="214" t="str">
        <f>TEXT(Uteis[[#This Row],[Coluna1]],"MM-AAAA")</f>
        <v>03-2021</v>
      </c>
      <c r="I622" s="215"/>
    </row>
    <row r="623" spans="1:9" x14ac:dyDescent="0.25">
      <c r="A623" s="211" t="s">
        <v>313</v>
      </c>
      <c r="B623" s="211" t="s">
        <v>83</v>
      </c>
      <c r="C623" s="211" t="s">
        <v>329</v>
      </c>
      <c r="D623" s="212">
        <f>WEEKDAY(Uteis[[#This Row],[Coluna1]],2)</f>
        <v>3</v>
      </c>
      <c r="E623" s="213" t="str">
        <f t="shared" si="30"/>
        <v>quarta-feira</v>
      </c>
      <c r="F623" s="211" t="str">
        <f t="shared" si="31"/>
        <v>Prop 120/21</v>
      </c>
      <c r="G623" s="211" t="str">
        <f t="shared" si="32"/>
        <v>120/21</v>
      </c>
      <c r="H623" s="214" t="str">
        <f>TEXT(Uteis[[#This Row],[Coluna1]],"MM-AAAA")</f>
        <v>03-2021</v>
      </c>
      <c r="I623" s="215"/>
    </row>
    <row r="624" spans="1:9" x14ac:dyDescent="0.25">
      <c r="A624" s="211" t="s">
        <v>315</v>
      </c>
      <c r="B624" s="211" t="s">
        <v>83</v>
      </c>
      <c r="C624" s="211" t="s">
        <v>330</v>
      </c>
      <c r="D624" s="212">
        <f>WEEKDAY(Uteis[[#This Row],[Coluna1]],2)</f>
        <v>4</v>
      </c>
      <c r="E624" s="213" t="str">
        <f t="shared" si="30"/>
        <v>quinta-feira</v>
      </c>
      <c r="F624" s="211" t="str">
        <f t="shared" si="31"/>
        <v>Prop 003/21</v>
      </c>
      <c r="G624" s="211" t="str">
        <f t="shared" si="32"/>
        <v>003/21</v>
      </c>
      <c r="H624" s="214" t="str">
        <f>TEXT(Uteis[[#This Row],[Coluna1]],"MM-AAAA")</f>
        <v>03-2021</v>
      </c>
      <c r="I624" s="215"/>
    </row>
    <row r="625" spans="1:9" x14ac:dyDescent="0.25">
      <c r="A625" s="211" t="s">
        <v>324</v>
      </c>
      <c r="B625" s="211" t="s">
        <v>83</v>
      </c>
      <c r="C625" s="211" t="s">
        <v>124</v>
      </c>
      <c r="D625" s="212">
        <f>WEEKDAY(Uteis[[#This Row],[Coluna1]],2)</f>
        <v>5</v>
      </c>
      <c r="E625" s="213" t="str">
        <f t="shared" si="30"/>
        <v>sexta-feira</v>
      </c>
      <c r="F625" s="211" t="str">
        <f t="shared" si="31"/>
        <v>Prop 045/21</v>
      </c>
      <c r="G625" s="211" t="str">
        <f t="shared" si="32"/>
        <v>045/21</v>
      </c>
      <c r="H625" s="214" t="str">
        <f>TEXT(Uteis[[#This Row],[Coluna1]],"MM-AAAA")</f>
        <v>03-2021</v>
      </c>
      <c r="I625" s="215"/>
    </row>
    <row r="626" spans="1:9" x14ac:dyDescent="0.25">
      <c r="A626" s="211" t="s">
        <v>316</v>
      </c>
      <c r="B626" s="211" t="s">
        <v>83</v>
      </c>
      <c r="C626" s="211" t="s">
        <v>124</v>
      </c>
      <c r="D626" s="212">
        <f>WEEKDAY(Uteis[[#This Row],[Coluna1]],2)</f>
        <v>1</v>
      </c>
      <c r="E626" s="213" t="str">
        <f t="shared" si="30"/>
        <v>segunda-feira</v>
      </c>
      <c r="F626" s="211" t="str">
        <f t="shared" si="31"/>
        <v>Prop 045/21</v>
      </c>
      <c r="G626" s="211" t="str">
        <f t="shared" si="32"/>
        <v>045/21</v>
      </c>
      <c r="H626" s="214" t="str">
        <f>TEXT(Uteis[[#This Row],[Coluna1]],"MM-AAAA")</f>
        <v>03-2021</v>
      </c>
      <c r="I626" s="215"/>
    </row>
    <row r="627" spans="1:9" x14ac:dyDescent="0.25">
      <c r="A627" s="211" t="s">
        <v>317</v>
      </c>
      <c r="B627" s="211" t="s">
        <v>83</v>
      </c>
      <c r="C627" s="211" t="s">
        <v>124</v>
      </c>
      <c r="D627" s="212">
        <f>WEEKDAY(Uteis[[#This Row],[Coluna1]],2)</f>
        <v>2</v>
      </c>
      <c r="E627" s="213" t="str">
        <f t="shared" si="30"/>
        <v>terça-feira</v>
      </c>
      <c r="F627" s="211" t="str">
        <f t="shared" si="31"/>
        <v>Prop 045/21</v>
      </c>
      <c r="G627" s="211" t="str">
        <f t="shared" si="32"/>
        <v>045/21</v>
      </c>
      <c r="H627" s="214" t="str">
        <f>TEXT(Uteis[[#This Row],[Coluna1]],"MM-AAAA")</f>
        <v>03-2021</v>
      </c>
      <c r="I627" s="215"/>
    </row>
    <row r="628" spans="1:9" x14ac:dyDescent="0.25">
      <c r="A628" s="211" t="s">
        <v>318</v>
      </c>
      <c r="B628" s="211" t="s">
        <v>83</v>
      </c>
      <c r="C628" s="211" t="s">
        <v>325</v>
      </c>
      <c r="D628" s="212">
        <f>WEEKDAY(Uteis[[#This Row],[Coluna1]],2)</f>
        <v>3</v>
      </c>
      <c r="E628" s="213" t="str">
        <f t="shared" si="30"/>
        <v>quarta-feira</v>
      </c>
      <c r="F628" s="211" t="str">
        <f t="shared" si="31"/>
        <v>Prop 096/21</v>
      </c>
      <c r="G628" s="211" t="str">
        <f t="shared" si="32"/>
        <v>096/21</v>
      </c>
      <c r="H628" s="214" t="str">
        <f>TEXT(Uteis[[#This Row],[Coluna1]],"MM-AAAA")</f>
        <v>03-2021</v>
      </c>
      <c r="I628" s="215"/>
    </row>
    <row r="629" spans="1:9" x14ac:dyDescent="0.25">
      <c r="A629" s="211" t="s">
        <v>293</v>
      </c>
      <c r="B629" s="211" t="s">
        <v>51</v>
      </c>
      <c r="C629" s="211" t="s">
        <v>134</v>
      </c>
      <c r="D629" s="212">
        <f>WEEKDAY(Uteis[[#This Row],[Coluna1]],2)</f>
        <v>1</v>
      </c>
      <c r="E629" s="213" t="str">
        <f t="shared" si="30"/>
        <v>segunda-feira</v>
      </c>
      <c r="F629" s="211" t="str">
        <f t="shared" si="31"/>
        <v>Prop 011/21</v>
      </c>
      <c r="G629" s="211" t="str">
        <f t="shared" si="32"/>
        <v>011/21</v>
      </c>
      <c r="H629" s="214" t="str">
        <f>TEXT(Uteis[[#This Row],[Coluna1]],"MM-AAAA")</f>
        <v>03-2021</v>
      </c>
      <c r="I629" s="215"/>
    </row>
    <row r="630" spans="1:9" x14ac:dyDescent="0.25">
      <c r="A630" s="211" t="s">
        <v>294</v>
      </c>
      <c r="B630" s="211" t="s">
        <v>51</v>
      </c>
      <c r="C630" s="211" t="s">
        <v>143</v>
      </c>
      <c r="D630" s="212">
        <f>WEEKDAY(Uteis[[#This Row],[Coluna1]],2)</f>
        <v>2</v>
      </c>
      <c r="E630" s="213" t="str">
        <f t="shared" si="30"/>
        <v>terça-feira</v>
      </c>
      <c r="F630" s="211" t="str">
        <f t="shared" si="31"/>
        <v>Prop 021/21</v>
      </c>
      <c r="G630" s="211" t="str">
        <f t="shared" si="32"/>
        <v>021/21</v>
      </c>
      <c r="H630" s="214" t="str">
        <f>TEXT(Uteis[[#This Row],[Coluna1]],"MM-AAAA")</f>
        <v>03-2021</v>
      </c>
      <c r="I630" s="215"/>
    </row>
    <row r="631" spans="1:9" x14ac:dyDescent="0.25">
      <c r="A631" s="211" t="s">
        <v>295</v>
      </c>
      <c r="B631" s="211" t="s">
        <v>51</v>
      </c>
      <c r="C631" s="211" t="s">
        <v>124</v>
      </c>
      <c r="D631" s="212">
        <f>WEEKDAY(Uteis[[#This Row],[Coluna1]],2)</f>
        <v>3</v>
      </c>
      <c r="E631" s="213" t="str">
        <f t="shared" si="30"/>
        <v>quarta-feira</v>
      </c>
      <c r="F631" s="211" t="str">
        <f t="shared" si="31"/>
        <v>Prop 045/21</v>
      </c>
      <c r="G631" s="211" t="str">
        <f t="shared" si="32"/>
        <v>045/21</v>
      </c>
      <c r="H631" s="214" t="str">
        <f>TEXT(Uteis[[#This Row],[Coluna1]],"MM-AAAA")</f>
        <v>03-2021</v>
      </c>
      <c r="I631" s="215"/>
    </row>
    <row r="632" spans="1:9" x14ac:dyDescent="0.25">
      <c r="A632" s="211" t="s">
        <v>296</v>
      </c>
      <c r="B632" s="211" t="s">
        <v>51</v>
      </c>
      <c r="C632" s="211" t="s">
        <v>124</v>
      </c>
      <c r="D632" s="212">
        <f>WEEKDAY(Uteis[[#This Row],[Coluna1]],2)</f>
        <v>4</v>
      </c>
      <c r="E632" s="213" t="str">
        <f t="shared" si="30"/>
        <v>quinta-feira</v>
      </c>
      <c r="F632" s="211" t="str">
        <f t="shared" si="31"/>
        <v>Prop 045/21</v>
      </c>
      <c r="G632" s="211" t="str">
        <f t="shared" si="32"/>
        <v>045/21</v>
      </c>
      <c r="H632" s="214" t="str">
        <f>TEXT(Uteis[[#This Row],[Coluna1]],"MM-AAAA")</f>
        <v>03-2021</v>
      </c>
      <c r="I632" s="215"/>
    </row>
    <row r="633" spans="1:9" x14ac:dyDescent="0.25">
      <c r="A633" s="211" t="s">
        <v>297</v>
      </c>
      <c r="B633" s="211" t="s">
        <v>51</v>
      </c>
      <c r="C633" s="211" t="s">
        <v>124</v>
      </c>
      <c r="D633" s="212">
        <f>WEEKDAY(Uteis[[#This Row],[Coluna1]],2)</f>
        <v>5</v>
      </c>
      <c r="E633" s="213" t="str">
        <f t="shared" si="30"/>
        <v>sexta-feira</v>
      </c>
      <c r="F633" s="211" t="str">
        <f t="shared" si="31"/>
        <v>Prop 045/21</v>
      </c>
      <c r="G633" s="211" t="str">
        <f t="shared" si="32"/>
        <v>045/21</v>
      </c>
      <c r="H633" s="214" t="str">
        <f>TEXT(Uteis[[#This Row],[Coluna1]],"MM-AAAA")</f>
        <v>03-2021</v>
      </c>
      <c r="I633" s="215"/>
    </row>
    <row r="634" spans="1:9" x14ac:dyDescent="0.25">
      <c r="A634" s="211" t="s">
        <v>326</v>
      </c>
      <c r="B634" s="211" t="s">
        <v>51</v>
      </c>
      <c r="C634" s="211" t="s">
        <v>147</v>
      </c>
      <c r="D634" s="212">
        <f>WEEKDAY(Uteis[[#This Row],[Coluna1]],2)</f>
        <v>6</v>
      </c>
      <c r="E634" s="213" t="str">
        <f t="shared" si="30"/>
        <v>sábado</v>
      </c>
      <c r="F634" s="211" t="str">
        <f t="shared" si="31"/>
        <v>Prop 165/20</v>
      </c>
      <c r="G634" s="211" t="str">
        <f t="shared" si="32"/>
        <v>165/20</v>
      </c>
      <c r="H634" s="214" t="str">
        <f>TEXT(Uteis[[#This Row],[Coluna1]],"MM-AAAA")</f>
        <v>03-2021</v>
      </c>
      <c r="I634" s="215"/>
    </row>
    <row r="635" spans="1:9" x14ac:dyDescent="0.25">
      <c r="A635" s="211" t="s">
        <v>298</v>
      </c>
      <c r="B635" s="211" t="s">
        <v>51</v>
      </c>
      <c r="C635" s="211" t="s">
        <v>124</v>
      </c>
      <c r="D635" s="212">
        <f>WEEKDAY(Uteis[[#This Row],[Coluna1]],2)</f>
        <v>1</v>
      </c>
      <c r="E635" s="213" t="str">
        <f t="shared" si="30"/>
        <v>segunda-feira</v>
      </c>
      <c r="F635" s="211" t="str">
        <f t="shared" si="31"/>
        <v>Prop 045/21</v>
      </c>
      <c r="G635" s="211" t="str">
        <f t="shared" si="32"/>
        <v>045/21</v>
      </c>
      <c r="H635" s="214" t="str">
        <f>TEXT(Uteis[[#This Row],[Coluna1]],"MM-AAAA")</f>
        <v>03-2021</v>
      </c>
      <c r="I635" s="215"/>
    </row>
    <row r="636" spans="1:9" x14ac:dyDescent="0.25">
      <c r="A636" s="211" t="s">
        <v>299</v>
      </c>
      <c r="B636" s="211" t="s">
        <v>51</v>
      </c>
      <c r="C636" s="211" t="s">
        <v>124</v>
      </c>
      <c r="D636" s="212">
        <f>WEEKDAY(Uteis[[#This Row],[Coluna1]],2)</f>
        <v>2</v>
      </c>
      <c r="E636" s="213" t="str">
        <f t="shared" si="30"/>
        <v>terça-feira</v>
      </c>
      <c r="F636" s="211" t="str">
        <f t="shared" si="31"/>
        <v>Prop 045/21</v>
      </c>
      <c r="G636" s="211" t="str">
        <f t="shared" si="32"/>
        <v>045/21</v>
      </c>
      <c r="H636" s="214" t="str">
        <f>TEXT(Uteis[[#This Row],[Coluna1]],"MM-AAAA")</f>
        <v>03-2021</v>
      </c>
      <c r="I636" s="215"/>
    </row>
    <row r="637" spans="1:9" x14ac:dyDescent="0.25">
      <c r="A637" s="211" t="s">
        <v>300</v>
      </c>
      <c r="B637" s="211" t="s">
        <v>51</v>
      </c>
      <c r="C637" s="211" t="s">
        <v>124</v>
      </c>
      <c r="D637" s="212">
        <f>WEEKDAY(Uteis[[#This Row],[Coluna1]],2)</f>
        <v>3</v>
      </c>
      <c r="E637" s="213" t="str">
        <f t="shared" si="30"/>
        <v>quarta-feira</v>
      </c>
      <c r="F637" s="211" t="str">
        <f t="shared" si="31"/>
        <v>Prop 045/21</v>
      </c>
      <c r="G637" s="211" t="str">
        <f t="shared" si="32"/>
        <v>045/21</v>
      </c>
      <c r="H637" s="214" t="str">
        <f>TEXT(Uteis[[#This Row],[Coluna1]],"MM-AAAA")</f>
        <v>03-2021</v>
      </c>
      <c r="I637" s="215"/>
    </row>
    <row r="638" spans="1:9" x14ac:dyDescent="0.25">
      <c r="A638" s="211" t="s">
        <v>301</v>
      </c>
      <c r="B638" s="211" t="s">
        <v>51</v>
      </c>
      <c r="C638" s="211" t="s">
        <v>147</v>
      </c>
      <c r="D638" s="212">
        <f>WEEKDAY(Uteis[[#This Row],[Coluna1]],2)</f>
        <v>4</v>
      </c>
      <c r="E638" s="213" t="str">
        <f t="shared" si="30"/>
        <v>quinta-feira</v>
      </c>
      <c r="F638" s="211" t="str">
        <f t="shared" si="31"/>
        <v>Prop 165/20</v>
      </c>
      <c r="G638" s="211" t="str">
        <f t="shared" si="32"/>
        <v>165/20</v>
      </c>
      <c r="H638" s="214" t="str">
        <f>TEXT(Uteis[[#This Row],[Coluna1]],"MM-AAAA")</f>
        <v>03-2021</v>
      </c>
      <c r="I638" s="215"/>
    </row>
    <row r="639" spans="1:9" x14ac:dyDescent="0.25">
      <c r="A639" s="211" t="s">
        <v>300</v>
      </c>
      <c r="B639" s="211" t="s">
        <v>217</v>
      </c>
      <c r="C639" s="211" t="s">
        <v>323</v>
      </c>
      <c r="D639" s="212">
        <f>WEEKDAY(Uteis[[#This Row],[Coluna1]],2)</f>
        <v>3</v>
      </c>
      <c r="E639" s="213" t="str">
        <f t="shared" si="30"/>
        <v>quarta-feira</v>
      </c>
      <c r="F639" s="211" t="str">
        <f t="shared" si="31"/>
        <v>Prop 024/21</v>
      </c>
      <c r="G639" s="211" t="str">
        <f t="shared" si="32"/>
        <v>024/21</v>
      </c>
      <c r="H639" s="214" t="str">
        <f>TEXT(Uteis[[#This Row],[Coluna1]],"MM-AAAA")</f>
        <v>03-2021</v>
      </c>
      <c r="I639" s="215"/>
    </row>
    <row r="640" spans="1:9" x14ac:dyDescent="0.25">
      <c r="A640" s="211" t="s">
        <v>319</v>
      </c>
      <c r="B640" s="211" t="s">
        <v>51</v>
      </c>
      <c r="C640" s="211" t="s">
        <v>310</v>
      </c>
      <c r="D640" s="212">
        <f>WEEKDAY(Uteis[[#This Row],[Coluna1]],2)</f>
        <v>6</v>
      </c>
      <c r="E640" s="213" t="str">
        <f t="shared" si="30"/>
        <v>sábado</v>
      </c>
      <c r="F640" s="211" t="str">
        <f t="shared" si="31"/>
        <v>Prop 443/20</v>
      </c>
      <c r="G640" s="211" t="str">
        <f t="shared" si="32"/>
        <v>443/20</v>
      </c>
      <c r="H640" s="214" t="str">
        <f>TEXT(Uteis[[#This Row],[Coluna1]],"MM-AAAA")</f>
        <v>03-2021</v>
      </c>
      <c r="I640" s="215"/>
    </row>
    <row r="641" spans="1:9" x14ac:dyDescent="0.25">
      <c r="A641" s="211" t="s">
        <v>293</v>
      </c>
      <c r="B641" s="211" t="s">
        <v>80</v>
      </c>
      <c r="C641" s="211" t="s">
        <v>129</v>
      </c>
      <c r="D641" s="212">
        <f>WEEKDAY(Uteis[[#This Row],[Coluna1]],2)</f>
        <v>1</v>
      </c>
      <c r="E641" s="213" t="str">
        <f t="shared" si="30"/>
        <v>segunda-feira</v>
      </c>
      <c r="F641" s="211" t="str">
        <f t="shared" si="31"/>
        <v>Prop 183/20</v>
      </c>
      <c r="G641" s="211" t="str">
        <f t="shared" si="32"/>
        <v>183/20</v>
      </c>
      <c r="H641" s="214" t="str">
        <f>TEXT(Uteis[[#This Row],[Coluna1]],"MM-AAAA")</f>
        <v>03-2021</v>
      </c>
      <c r="I641" s="215"/>
    </row>
    <row r="642" spans="1:9" x14ac:dyDescent="0.25">
      <c r="A642" s="211" t="s">
        <v>295</v>
      </c>
      <c r="B642" s="211" t="s">
        <v>80</v>
      </c>
      <c r="C642" s="211" t="s">
        <v>129</v>
      </c>
      <c r="D642" s="212">
        <f>WEEKDAY(Uteis[[#This Row],[Coluna1]],2)</f>
        <v>3</v>
      </c>
      <c r="E642" s="213" t="str">
        <f t="shared" si="30"/>
        <v>quarta-feira</v>
      </c>
      <c r="F642" s="211" t="str">
        <f t="shared" si="31"/>
        <v>Prop 183/20</v>
      </c>
      <c r="G642" s="211" t="str">
        <f t="shared" si="32"/>
        <v>183/20</v>
      </c>
      <c r="H642" s="214" t="str">
        <f>TEXT(Uteis[[#This Row],[Coluna1]],"MM-AAAA")</f>
        <v>03-2021</v>
      </c>
      <c r="I642" s="215"/>
    </row>
    <row r="643" spans="1:9" x14ac:dyDescent="0.25">
      <c r="A643" s="211" t="s">
        <v>296</v>
      </c>
      <c r="B643" s="211" t="s">
        <v>80</v>
      </c>
      <c r="C643" s="211" t="s">
        <v>129</v>
      </c>
      <c r="D643" s="212">
        <f>WEEKDAY(Uteis[[#This Row],[Coluna1]],2)</f>
        <v>4</v>
      </c>
      <c r="E643" s="213" t="str">
        <f t="shared" si="30"/>
        <v>quinta-feira</v>
      </c>
      <c r="F643" s="211" t="str">
        <f t="shared" si="31"/>
        <v>Prop 183/20</v>
      </c>
      <c r="G643" s="211" t="str">
        <f t="shared" si="32"/>
        <v>183/20</v>
      </c>
      <c r="H643" s="214" t="str">
        <f>TEXT(Uteis[[#This Row],[Coluna1]],"MM-AAAA")</f>
        <v>03-2021</v>
      </c>
      <c r="I643" s="215"/>
    </row>
    <row r="644" spans="1:9" x14ac:dyDescent="0.25">
      <c r="A644" s="211" t="s">
        <v>297</v>
      </c>
      <c r="B644" s="211" t="s">
        <v>80</v>
      </c>
      <c r="C644" s="211" t="s">
        <v>129</v>
      </c>
      <c r="D644" s="212">
        <f>WEEKDAY(Uteis[[#This Row],[Coluna1]],2)</f>
        <v>5</v>
      </c>
      <c r="E644" s="213" t="str">
        <f t="shared" si="30"/>
        <v>sexta-feira</v>
      </c>
      <c r="F644" s="211" t="str">
        <f t="shared" si="31"/>
        <v>Prop 183/20</v>
      </c>
      <c r="G644" s="211" t="str">
        <f t="shared" si="32"/>
        <v>183/20</v>
      </c>
      <c r="H644" s="214" t="str">
        <f>TEXT(Uteis[[#This Row],[Coluna1]],"MM-AAAA")</f>
        <v>03-2021</v>
      </c>
      <c r="I644" s="215"/>
    </row>
    <row r="645" spans="1:9" x14ac:dyDescent="0.25">
      <c r="A645" s="211" t="s">
        <v>326</v>
      </c>
      <c r="B645" s="211" t="s">
        <v>106</v>
      </c>
      <c r="C645" s="211" t="s">
        <v>146</v>
      </c>
      <c r="D645" s="212">
        <f>WEEKDAY(Uteis[[#This Row],[Coluna1]],2)</f>
        <v>6</v>
      </c>
      <c r="E645" s="213" t="str">
        <f t="shared" si="30"/>
        <v>sábado</v>
      </c>
      <c r="F645" s="211" t="str">
        <f t="shared" si="31"/>
        <v>Prop 162/20</v>
      </c>
      <c r="G645" s="211" t="str">
        <f t="shared" si="32"/>
        <v>162/20</v>
      </c>
      <c r="H645" s="214" t="str">
        <f>TEXT(Uteis[[#This Row],[Coluna1]],"MM-AAAA")</f>
        <v>03-2021</v>
      </c>
      <c r="I645" s="215"/>
    </row>
    <row r="646" spans="1:9" x14ac:dyDescent="0.25">
      <c r="A646" s="211" t="s">
        <v>298</v>
      </c>
      <c r="B646" s="211" t="s">
        <v>80</v>
      </c>
      <c r="C646" s="211" t="s">
        <v>129</v>
      </c>
      <c r="D646" s="212">
        <f>WEEKDAY(Uteis[[#This Row],[Coluna1]],2)</f>
        <v>1</v>
      </c>
      <c r="E646" s="213" t="str">
        <f t="shared" si="30"/>
        <v>segunda-feira</v>
      </c>
      <c r="F646" s="211" t="str">
        <f t="shared" si="31"/>
        <v>Prop 183/20</v>
      </c>
      <c r="G646" s="211" t="str">
        <f t="shared" si="32"/>
        <v>183/20</v>
      </c>
      <c r="H646" s="214" t="str">
        <f>TEXT(Uteis[[#This Row],[Coluna1]],"MM-AAAA")</f>
        <v>03-2021</v>
      </c>
      <c r="I646" s="215"/>
    </row>
    <row r="647" spans="1:9" x14ac:dyDescent="0.25">
      <c r="A647" s="211" t="s">
        <v>299</v>
      </c>
      <c r="B647" s="211" t="s">
        <v>80</v>
      </c>
      <c r="C647" s="211" t="s">
        <v>129</v>
      </c>
      <c r="D647" s="212">
        <f>WEEKDAY(Uteis[[#This Row],[Coluna1]],2)</f>
        <v>2</v>
      </c>
      <c r="E647" s="213" t="str">
        <f t="shared" si="30"/>
        <v>terça-feira</v>
      </c>
      <c r="F647" s="211" t="str">
        <f t="shared" si="31"/>
        <v>Prop 183/20</v>
      </c>
      <c r="G647" s="211" t="str">
        <f t="shared" si="32"/>
        <v>183/20</v>
      </c>
      <c r="H647" s="214" t="str">
        <f>TEXT(Uteis[[#This Row],[Coluna1]],"MM-AAAA")</f>
        <v>03-2021</v>
      </c>
      <c r="I647" s="215"/>
    </row>
    <row r="648" spans="1:9" x14ac:dyDescent="0.25">
      <c r="A648" s="211" t="s">
        <v>300</v>
      </c>
      <c r="B648" s="211" t="s">
        <v>80</v>
      </c>
      <c r="C648" s="211" t="s">
        <v>129</v>
      </c>
      <c r="D648" s="212">
        <f>WEEKDAY(Uteis[[#This Row],[Coluna1]],2)</f>
        <v>3</v>
      </c>
      <c r="E648" s="213" t="str">
        <f t="shared" si="30"/>
        <v>quarta-feira</v>
      </c>
      <c r="F648" s="211" t="str">
        <f t="shared" si="31"/>
        <v>Prop 183/20</v>
      </c>
      <c r="G648" s="211" t="str">
        <f t="shared" si="32"/>
        <v>183/20</v>
      </c>
      <c r="H648" s="214" t="str">
        <f>TEXT(Uteis[[#This Row],[Coluna1]],"MM-AAAA")</f>
        <v>03-2021</v>
      </c>
      <c r="I648" s="215"/>
    </row>
    <row r="649" spans="1:9" x14ac:dyDescent="0.25">
      <c r="A649" s="211" t="s">
        <v>301</v>
      </c>
      <c r="B649" s="211" t="s">
        <v>80</v>
      </c>
      <c r="C649" s="211" t="s">
        <v>129</v>
      </c>
      <c r="D649" s="212">
        <f>WEEKDAY(Uteis[[#This Row],[Coluna1]],2)</f>
        <v>4</v>
      </c>
      <c r="E649" s="213" t="str">
        <f t="shared" si="30"/>
        <v>quinta-feira</v>
      </c>
      <c r="F649" s="211" t="str">
        <f t="shared" si="31"/>
        <v>Prop 183/20</v>
      </c>
      <c r="G649" s="211" t="str">
        <f t="shared" si="32"/>
        <v>183/20</v>
      </c>
      <c r="H649" s="214" t="str">
        <f>TEXT(Uteis[[#This Row],[Coluna1]],"MM-AAAA")</f>
        <v>03-2021</v>
      </c>
      <c r="I649" s="215"/>
    </row>
    <row r="650" spans="1:9" x14ac:dyDescent="0.25">
      <c r="A650" s="211" t="s">
        <v>302</v>
      </c>
      <c r="B650" s="211" t="s">
        <v>80</v>
      </c>
      <c r="C650" s="211" t="s">
        <v>129</v>
      </c>
      <c r="D650" s="212">
        <f>WEEKDAY(Uteis[[#This Row],[Coluna1]],2)</f>
        <v>5</v>
      </c>
      <c r="E650" s="213" t="str">
        <f t="shared" si="30"/>
        <v>sexta-feira</v>
      </c>
      <c r="F650" s="211" t="str">
        <f t="shared" si="31"/>
        <v>Prop 183/20</v>
      </c>
      <c r="G650" s="211" t="str">
        <f t="shared" si="32"/>
        <v>183/20</v>
      </c>
      <c r="H650" s="214" t="str">
        <f>TEXT(Uteis[[#This Row],[Coluna1]],"MM-AAAA")</f>
        <v>03-2021</v>
      </c>
      <c r="I650" s="215"/>
    </row>
    <row r="651" spans="1:9" x14ac:dyDescent="0.25">
      <c r="A651" s="211" t="s">
        <v>319</v>
      </c>
      <c r="B651" s="211" t="s">
        <v>36</v>
      </c>
      <c r="C651" s="211" t="s">
        <v>146</v>
      </c>
      <c r="D651" s="212">
        <f>WEEKDAY(Uteis[[#This Row],[Coluna1]],2)</f>
        <v>6</v>
      </c>
      <c r="E651" s="213" t="str">
        <f t="shared" si="30"/>
        <v>sábado</v>
      </c>
      <c r="F651" s="211" t="str">
        <f t="shared" si="31"/>
        <v>Prop 162/20</v>
      </c>
      <c r="G651" s="211" t="str">
        <f t="shared" si="32"/>
        <v>162/20</v>
      </c>
      <c r="H651" s="214" t="str">
        <f>TEXT(Uteis[[#This Row],[Coluna1]],"MM-AAAA")</f>
        <v>03-2021</v>
      </c>
      <c r="I651" s="215"/>
    </row>
    <row r="652" spans="1:9" x14ac:dyDescent="0.25">
      <c r="A652" s="211" t="s">
        <v>319</v>
      </c>
      <c r="B652" s="211" t="s">
        <v>96</v>
      </c>
      <c r="C652" s="211" t="s">
        <v>146</v>
      </c>
      <c r="D652" s="212">
        <f>WEEKDAY(Uteis[[#This Row],[Coluna1]],2)</f>
        <v>6</v>
      </c>
      <c r="E652" s="213" t="str">
        <f t="shared" si="30"/>
        <v>sábado</v>
      </c>
      <c r="F652" s="211" t="str">
        <f t="shared" si="31"/>
        <v>Prop 162/20</v>
      </c>
      <c r="G652" s="211" t="str">
        <f t="shared" si="32"/>
        <v>162/20</v>
      </c>
      <c r="H652" s="214" t="str">
        <f>TEXT(Uteis[[#This Row],[Coluna1]],"MM-AAAA")</f>
        <v>03-2021</v>
      </c>
      <c r="I652" s="215"/>
    </row>
    <row r="653" spans="1:9" x14ac:dyDescent="0.25">
      <c r="A653" s="211" t="s">
        <v>294</v>
      </c>
      <c r="B653" s="211" t="s">
        <v>80</v>
      </c>
      <c r="C653" s="211" t="s">
        <v>129</v>
      </c>
      <c r="D653" s="212">
        <f>WEEKDAY(Uteis[[#This Row],[Coluna1]],2)</f>
        <v>2</v>
      </c>
      <c r="E653" s="213" t="str">
        <f t="shared" si="30"/>
        <v>terça-feira</v>
      </c>
      <c r="F653" s="211" t="str">
        <f t="shared" si="31"/>
        <v>Prop 183/20</v>
      </c>
      <c r="G653" s="211" t="str">
        <f t="shared" si="32"/>
        <v>183/20</v>
      </c>
      <c r="H653" s="214" t="str">
        <f>TEXT(Uteis[[#This Row],[Coluna1]],"MM-AAAA")</f>
        <v>03-2021</v>
      </c>
      <c r="I653" s="215"/>
    </row>
    <row r="654" spans="1:9" x14ac:dyDescent="0.25">
      <c r="A654" s="211" t="s">
        <v>293</v>
      </c>
      <c r="B654" s="211" t="s">
        <v>81</v>
      </c>
      <c r="C654" s="211" t="s">
        <v>128</v>
      </c>
      <c r="D654" s="212">
        <f>WEEKDAY(Uteis[[#This Row],[Coluna1]],2)</f>
        <v>1</v>
      </c>
      <c r="E654" s="213" t="str">
        <f t="shared" si="30"/>
        <v>segunda-feira</v>
      </c>
      <c r="F654" s="211" t="str">
        <f t="shared" si="31"/>
        <v>Prop 112/20</v>
      </c>
      <c r="G654" s="211" t="str">
        <f t="shared" si="32"/>
        <v>112/20</v>
      </c>
      <c r="H654" s="214" t="str">
        <f>TEXT(Uteis[[#This Row],[Coluna1]],"MM-AAAA")</f>
        <v>03-2021</v>
      </c>
      <c r="I654" s="215"/>
    </row>
    <row r="655" spans="1:9" x14ac:dyDescent="0.25">
      <c r="A655" s="211" t="s">
        <v>294</v>
      </c>
      <c r="B655" s="211" t="s">
        <v>81</v>
      </c>
      <c r="C655" s="211" t="s">
        <v>128</v>
      </c>
      <c r="D655" s="212">
        <f>WEEKDAY(Uteis[[#This Row],[Coluna1]],2)</f>
        <v>2</v>
      </c>
      <c r="E655" s="213" t="str">
        <f t="shared" si="30"/>
        <v>terça-feira</v>
      </c>
      <c r="F655" s="211" t="str">
        <f t="shared" si="31"/>
        <v>Prop 112/20</v>
      </c>
      <c r="G655" s="211" t="str">
        <f t="shared" si="32"/>
        <v>112/20</v>
      </c>
      <c r="H655" s="214" t="str">
        <f>TEXT(Uteis[[#This Row],[Coluna1]],"MM-AAAA")</f>
        <v>03-2021</v>
      </c>
      <c r="I655" s="215"/>
    </row>
    <row r="656" spans="1:9" x14ac:dyDescent="0.25">
      <c r="A656" s="211" t="s">
        <v>305</v>
      </c>
      <c r="B656" s="211" t="s">
        <v>105</v>
      </c>
      <c r="C656" s="211" t="s">
        <v>126</v>
      </c>
      <c r="D656" s="212">
        <f>WEEKDAY(Uteis[[#This Row],[Coluna1]],2)</f>
        <v>2</v>
      </c>
      <c r="E656" s="213" t="str">
        <f t="shared" si="30"/>
        <v>terça-feira</v>
      </c>
      <c r="F656" s="211" t="str">
        <f t="shared" si="31"/>
        <v>Prop 051/21</v>
      </c>
      <c r="G656" s="211" t="str">
        <f t="shared" si="32"/>
        <v>051/21</v>
      </c>
      <c r="H656" s="214" t="str">
        <f>TEXT(Uteis[[#This Row],[Coluna1]],"MM-AAAA")</f>
        <v>03-2021</v>
      </c>
      <c r="I656" s="215"/>
    </row>
    <row r="657" spans="1:9" x14ac:dyDescent="0.25">
      <c r="A657" s="211" t="s">
        <v>305</v>
      </c>
      <c r="B657" s="211" t="s">
        <v>108</v>
      </c>
      <c r="C657" s="211" t="s">
        <v>126</v>
      </c>
      <c r="D657" s="212">
        <f>WEEKDAY(Uteis[[#This Row],[Coluna1]],2)</f>
        <v>2</v>
      </c>
      <c r="E657" s="213" t="str">
        <f t="shared" ref="E657:E720" si="33">IF(D657=" "," ",(IF(D657=7,"domingo",IF(D657=6,"sábado",IF(D657=5,"sexta-feira",IF(D657=4,"quinta-feira",IF(D657=3,"quarta-feira",IF(D657=2,"terça-feira","segunda-feira"))))))))</f>
        <v>terça-feira</v>
      </c>
      <c r="F657" s="211" t="str">
        <f t="shared" ref="F657:F720" si="34">LEFT(C657,11)</f>
        <v>Prop 051/21</v>
      </c>
      <c r="G657" s="211" t="str">
        <f t="shared" ref="G657:G720" si="35">RIGHT(F657,6)</f>
        <v>051/21</v>
      </c>
      <c r="H657" s="214" t="str">
        <f>TEXT(Uteis[[#This Row],[Coluna1]],"MM-AAAA")</f>
        <v>03-2021</v>
      </c>
      <c r="I657" s="215"/>
    </row>
    <row r="658" spans="1:9" x14ac:dyDescent="0.25">
      <c r="A658" s="211" t="s">
        <v>305</v>
      </c>
      <c r="B658" s="211" t="s">
        <v>106</v>
      </c>
      <c r="C658" s="211" t="s">
        <v>126</v>
      </c>
      <c r="D658" s="212">
        <f>WEEKDAY(Uteis[[#This Row],[Coluna1]],2)</f>
        <v>2</v>
      </c>
      <c r="E658" s="213" t="str">
        <f t="shared" si="33"/>
        <v>terça-feira</v>
      </c>
      <c r="F658" s="211" t="str">
        <f t="shared" si="34"/>
        <v>Prop 051/21</v>
      </c>
      <c r="G658" s="211" t="str">
        <f t="shared" si="35"/>
        <v>051/21</v>
      </c>
      <c r="H658" s="214" t="str">
        <f>TEXT(Uteis[[#This Row],[Coluna1]],"MM-AAAA")</f>
        <v>03-2021</v>
      </c>
      <c r="I658" s="215"/>
    </row>
    <row r="659" spans="1:9" x14ac:dyDescent="0.25">
      <c r="A659" s="211" t="s">
        <v>326</v>
      </c>
      <c r="B659" s="211" t="s">
        <v>82</v>
      </c>
      <c r="C659" s="211" t="s">
        <v>130</v>
      </c>
      <c r="D659" s="212">
        <f>WEEKDAY(Uteis[[#This Row],[Coluna1]],2)</f>
        <v>6</v>
      </c>
      <c r="E659" s="213" t="str">
        <f t="shared" si="33"/>
        <v>sábado</v>
      </c>
      <c r="F659" s="211" t="str">
        <f t="shared" si="34"/>
        <v>Prop 197/18</v>
      </c>
      <c r="G659" s="211" t="str">
        <f t="shared" si="35"/>
        <v>197/18</v>
      </c>
      <c r="H659" s="214" t="str">
        <f>TEXT(Uteis[[#This Row],[Coluna1]],"MM-AAAA")</f>
        <v>03-2021</v>
      </c>
      <c r="I659" s="215"/>
    </row>
    <row r="660" spans="1:9" x14ac:dyDescent="0.25">
      <c r="A660" s="211" t="s">
        <v>306</v>
      </c>
      <c r="B660" s="211" t="s">
        <v>102</v>
      </c>
      <c r="C660" s="211" t="s">
        <v>126</v>
      </c>
      <c r="D660" s="212">
        <f>WEEKDAY(Uteis[[#This Row],[Coluna1]],2)</f>
        <v>3</v>
      </c>
      <c r="E660" s="213" t="str">
        <f t="shared" si="33"/>
        <v>quarta-feira</v>
      </c>
      <c r="F660" s="211" t="str">
        <f t="shared" si="34"/>
        <v>Prop 051/21</v>
      </c>
      <c r="G660" s="211" t="str">
        <f t="shared" si="35"/>
        <v>051/21</v>
      </c>
      <c r="H660" s="214" t="str">
        <f>TEXT(Uteis[[#This Row],[Coluna1]],"MM-AAAA")</f>
        <v>03-2021</v>
      </c>
      <c r="I660" s="215"/>
    </row>
    <row r="661" spans="1:9" x14ac:dyDescent="0.25">
      <c r="A661" s="211" t="s">
        <v>306</v>
      </c>
      <c r="B661" s="211" t="s">
        <v>82</v>
      </c>
      <c r="C661" s="211" t="s">
        <v>126</v>
      </c>
      <c r="D661" s="212">
        <f>WEEKDAY(Uteis[[#This Row],[Coluna1]],2)</f>
        <v>3</v>
      </c>
      <c r="E661" s="213" t="str">
        <f t="shared" si="33"/>
        <v>quarta-feira</v>
      </c>
      <c r="F661" s="211" t="str">
        <f t="shared" si="34"/>
        <v>Prop 051/21</v>
      </c>
      <c r="G661" s="211" t="str">
        <f t="shared" si="35"/>
        <v>051/21</v>
      </c>
      <c r="H661" s="214" t="str">
        <f>TEXT(Uteis[[#This Row],[Coluna1]],"MM-AAAA")</f>
        <v>03-2021</v>
      </c>
      <c r="I661" s="215"/>
    </row>
    <row r="662" spans="1:9" x14ac:dyDescent="0.25">
      <c r="A662" s="211" t="s">
        <v>306</v>
      </c>
      <c r="B662" s="211" t="s">
        <v>34</v>
      </c>
      <c r="C662" s="211" t="s">
        <v>126</v>
      </c>
      <c r="D662" s="212">
        <f>WEEKDAY(Uteis[[#This Row],[Coluna1]],2)</f>
        <v>3</v>
      </c>
      <c r="E662" s="213" t="str">
        <f t="shared" si="33"/>
        <v>quarta-feira</v>
      </c>
      <c r="F662" s="211" t="str">
        <f t="shared" si="34"/>
        <v>Prop 051/21</v>
      </c>
      <c r="G662" s="211" t="str">
        <f t="shared" si="35"/>
        <v>051/21</v>
      </c>
      <c r="H662" s="214" t="str">
        <f>TEXT(Uteis[[#This Row],[Coluna1]],"MM-AAAA")</f>
        <v>03-2021</v>
      </c>
      <c r="I662" s="215"/>
    </row>
    <row r="663" spans="1:9" x14ac:dyDescent="0.25">
      <c r="A663" s="211" t="s">
        <v>306</v>
      </c>
      <c r="B663" s="211" t="s">
        <v>100</v>
      </c>
      <c r="C663" s="211" t="s">
        <v>126</v>
      </c>
      <c r="D663" s="212">
        <f>WEEKDAY(Uteis[[#This Row],[Coluna1]],2)</f>
        <v>3</v>
      </c>
      <c r="E663" s="213" t="str">
        <f t="shared" si="33"/>
        <v>quarta-feira</v>
      </c>
      <c r="F663" s="211" t="str">
        <f t="shared" si="34"/>
        <v>Prop 051/21</v>
      </c>
      <c r="G663" s="211" t="str">
        <f t="shared" si="35"/>
        <v>051/21</v>
      </c>
      <c r="H663" s="214" t="str">
        <f>TEXT(Uteis[[#This Row],[Coluna1]],"MM-AAAA")</f>
        <v>03-2021</v>
      </c>
      <c r="I663" s="215"/>
    </row>
    <row r="664" spans="1:9" x14ac:dyDescent="0.25">
      <c r="A664" s="211" t="s">
        <v>306</v>
      </c>
      <c r="B664" s="211" t="s">
        <v>96</v>
      </c>
      <c r="C664" s="211" t="s">
        <v>126</v>
      </c>
      <c r="D664" s="212">
        <f>WEEKDAY(Uteis[[#This Row],[Coluna1]],2)</f>
        <v>3</v>
      </c>
      <c r="E664" s="213" t="str">
        <f t="shared" si="33"/>
        <v>quarta-feira</v>
      </c>
      <c r="F664" s="211" t="str">
        <f t="shared" si="34"/>
        <v>Prop 051/21</v>
      </c>
      <c r="G664" s="211" t="str">
        <f t="shared" si="35"/>
        <v>051/21</v>
      </c>
      <c r="H664" s="214" t="str">
        <f>TEXT(Uteis[[#This Row],[Coluna1]],"MM-AAAA")</f>
        <v>03-2021</v>
      </c>
      <c r="I664" s="215"/>
    </row>
    <row r="665" spans="1:9" x14ac:dyDescent="0.25">
      <c r="A665" s="211" t="s">
        <v>319</v>
      </c>
      <c r="B665" s="211" t="s">
        <v>50</v>
      </c>
      <c r="C665" s="211" t="s">
        <v>146</v>
      </c>
      <c r="D665" s="212">
        <f>WEEKDAY(Uteis[[#This Row],[Coluna1]],2)</f>
        <v>6</v>
      </c>
      <c r="E665" s="213" t="str">
        <f t="shared" si="33"/>
        <v>sábado</v>
      </c>
      <c r="F665" s="211" t="str">
        <f t="shared" si="34"/>
        <v>Prop 162/20</v>
      </c>
      <c r="G665" s="211" t="str">
        <f t="shared" si="35"/>
        <v>162/20</v>
      </c>
      <c r="H665" s="214" t="str">
        <f>TEXT(Uteis[[#This Row],[Coluna1]],"MM-AAAA")</f>
        <v>03-2021</v>
      </c>
      <c r="I665" s="215"/>
    </row>
    <row r="666" spans="1:9" x14ac:dyDescent="0.25">
      <c r="A666" s="211" t="s">
        <v>319</v>
      </c>
      <c r="B666" s="211" t="s">
        <v>83</v>
      </c>
      <c r="C666" s="211" t="s">
        <v>146</v>
      </c>
      <c r="D666" s="212">
        <f>WEEKDAY(Uteis[[#This Row],[Coluna1]],2)</f>
        <v>6</v>
      </c>
      <c r="E666" s="213" t="str">
        <f t="shared" si="33"/>
        <v>sábado</v>
      </c>
      <c r="F666" s="211" t="str">
        <f t="shared" si="34"/>
        <v>Prop 162/20</v>
      </c>
      <c r="G666" s="211" t="str">
        <f t="shared" si="35"/>
        <v>162/20</v>
      </c>
      <c r="H666" s="214" t="str">
        <f>TEXT(Uteis[[#This Row],[Coluna1]],"MM-AAAA")</f>
        <v>03-2021</v>
      </c>
      <c r="I666" s="215"/>
    </row>
    <row r="667" spans="1:9" x14ac:dyDescent="0.25">
      <c r="A667" s="211" t="s">
        <v>306</v>
      </c>
      <c r="B667" s="211" t="s">
        <v>81</v>
      </c>
      <c r="C667" s="211" t="s">
        <v>126</v>
      </c>
      <c r="D667" s="212">
        <f>WEEKDAY(Uteis[[#This Row],[Coluna1]],2)</f>
        <v>3</v>
      </c>
      <c r="E667" s="213" t="str">
        <f t="shared" si="33"/>
        <v>quarta-feira</v>
      </c>
      <c r="F667" s="211" t="str">
        <f t="shared" si="34"/>
        <v>Prop 051/21</v>
      </c>
      <c r="G667" s="211" t="str">
        <f t="shared" si="35"/>
        <v>051/21</v>
      </c>
      <c r="H667" s="214" t="str">
        <f>TEXT(Uteis[[#This Row],[Coluna1]],"MM-AAAA")</f>
        <v>03-2021</v>
      </c>
      <c r="I667" s="215"/>
    </row>
    <row r="668" spans="1:9" x14ac:dyDescent="0.25">
      <c r="A668" s="211" t="s">
        <v>306</v>
      </c>
      <c r="B668" s="211" t="s">
        <v>105</v>
      </c>
      <c r="C668" s="211" t="s">
        <v>126</v>
      </c>
      <c r="D668" s="212">
        <f>WEEKDAY(Uteis[[#This Row],[Coluna1]],2)</f>
        <v>3</v>
      </c>
      <c r="E668" s="213" t="str">
        <f t="shared" si="33"/>
        <v>quarta-feira</v>
      </c>
      <c r="F668" s="211" t="str">
        <f t="shared" si="34"/>
        <v>Prop 051/21</v>
      </c>
      <c r="G668" s="211" t="str">
        <f t="shared" si="35"/>
        <v>051/21</v>
      </c>
      <c r="H668" s="214" t="str">
        <f>TEXT(Uteis[[#This Row],[Coluna1]],"MM-AAAA")</f>
        <v>03-2021</v>
      </c>
      <c r="I668" s="215"/>
    </row>
    <row r="669" spans="1:9" x14ac:dyDescent="0.25">
      <c r="A669" s="211" t="s">
        <v>306</v>
      </c>
      <c r="B669" s="211" t="s">
        <v>108</v>
      </c>
      <c r="C669" s="211" t="s">
        <v>126</v>
      </c>
      <c r="D669" s="212">
        <f>WEEKDAY(Uteis[[#This Row],[Coluna1]],2)</f>
        <v>3</v>
      </c>
      <c r="E669" s="213" t="str">
        <f t="shared" si="33"/>
        <v>quarta-feira</v>
      </c>
      <c r="F669" s="211" t="str">
        <f t="shared" si="34"/>
        <v>Prop 051/21</v>
      </c>
      <c r="G669" s="211" t="str">
        <f t="shared" si="35"/>
        <v>051/21</v>
      </c>
      <c r="H669" s="214" t="str">
        <f>TEXT(Uteis[[#This Row],[Coluna1]],"MM-AAAA")</f>
        <v>03-2021</v>
      </c>
      <c r="I669" s="215"/>
    </row>
    <row r="670" spans="1:9" x14ac:dyDescent="0.25">
      <c r="A670" s="211" t="s">
        <v>306</v>
      </c>
      <c r="B670" s="211" t="s">
        <v>106</v>
      </c>
      <c r="C670" s="211" t="s">
        <v>126</v>
      </c>
      <c r="D670" s="212">
        <f>WEEKDAY(Uteis[[#This Row],[Coluna1]],2)</f>
        <v>3</v>
      </c>
      <c r="E670" s="213" t="str">
        <f t="shared" si="33"/>
        <v>quarta-feira</v>
      </c>
      <c r="F670" s="211" t="str">
        <f t="shared" si="34"/>
        <v>Prop 051/21</v>
      </c>
      <c r="G670" s="211" t="str">
        <f t="shared" si="35"/>
        <v>051/21</v>
      </c>
      <c r="H670" s="214" t="str">
        <f>TEXT(Uteis[[#This Row],[Coluna1]],"MM-AAAA")</f>
        <v>03-2021</v>
      </c>
      <c r="I670" s="215"/>
    </row>
    <row r="671" spans="1:9" x14ac:dyDescent="0.25">
      <c r="A671" s="211" t="s">
        <v>307</v>
      </c>
      <c r="B671" s="211" t="s">
        <v>102</v>
      </c>
      <c r="C671" s="211" t="s">
        <v>126</v>
      </c>
      <c r="D671" s="212">
        <f>WEEKDAY(Uteis[[#This Row],[Coluna1]],2)</f>
        <v>4</v>
      </c>
      <c r="E671" s="213" t="str">
        <f t="shared" si="33"/>
        <v>quinta-feira</v>
      </c>
      <c r="F671" s="211" t="str">
        <f t="shared" si="34"/>
        <v>Prop 051/21</v>
      </c>
      <c r="G671" s="211" t="str">
        <f t="shared" si="35"/>
        <v>051/21</v>
      </c>
      <c r="H671" s="214" t="str">
        <f>TEXT(Uteis[[#This Row],[Coluna1]],"MM-AAAA")</f>
        <v>03-2021</v>
      </c>
      <c r="I671" s="215"/>
    </row>
    <row r="672" spans="1:9" x14ac:dyDescent="0.25">
      <c r="A672" s="211" t="s">
        <v>326</v>
      </c>
      <c r="B672" s="211" t="s">
        <v>103</v>
      </c>
      <c r="C672" s="211" t="s">
        <v>130</v>
      </c>
      <c r="D672" s="212">
        <f>WEEKDAY(Uteis[[#This Row],[Coluna1]],2)</f>
        <v>6</v>
      </c>
      <c r="E672" s="213" t="str">
        <f t="shared" si="33"/>
        <v>sábado</v>
      </c>
      <c r="F672" s="211" t="str">
        <f t="shared" si="34"/>
        <v>Prop 197/18</v>
      </c>
      <c r="G672" s="211" t="str">
        <f t="shared" si="35"/>
        <v>197/18</v>
      </c>
      <c r="H672" s="214" t="str">
        <f>TEXT(Uteis[[#This Row],[Coluna1]],"MM-AAAA")</f>
        <v>03-2021</v>
      </c>
      <c r="I672" s="215"/>
    </row>
    <row r="673" spans="1:9" x14ac:dyDescent="0.25">
      <c r="A673" s="211" t="s">
        <v>307</v>
      </c>
      <c r="B673" s="211" t="s">
        <v>82</v>
      </c>
      <c r="C673" s="211" t="s">
        <v>126</v>
      </c>
      <c r="D673" s="212">
        <f>WEEKDAY(Uteis[[#This Row],[Coluna1]],2)</f>
        <v>4</v>
      </c>
      <c r="E673" s="213" t="str">
        <f t="shared" si="33"/>
        <v>quinta-feira</v>
      </c>
      <c r="F673" s="211" t="str">
        <f t="shared" si="34"/>
        <v>Prop 051/21</v>
      </c>
      <c r="G673" s="211" t="str">
        <f t="shared" si="35"/>
        <v>051/21</v>
      </c>
      <c r="H673" s="214" t="str">
        <f>TEXT(Uteis[[#This Row],[Coluna1]],"MM-AAAA")</f>
        <v>03-2021</v>
      </c>
      <c r="I673" s="215"/>
    </row>
    <row r="674" spans="1:9" x14ac:dyDescent="0.25">
      <c r="A674" s="211" t="s">
        <v>307</v>
      </c>
      <c r="B674" s="211" t="s">
        <v>34</v>
      </c>
      <c r="C674" s="211" t="s">
        <v>126</v>
      </c>
      <c r="D674" s="212">
        <f>WEEKDAY(Uteis[[#This Row],[Coluna1]],2)</f>
        <v>4</v>
      </c>
      <c r="E674" s="213" t="str">
        <f t="shared" si="33"/>
        <v>quinta-feira</v>
      </c>
      <c r="F674" s="211" t="str">
        <f t="shared" si="34"/>
        <v>Prop 051/21</v>
      </c>
      <c r="G674" s="211" t="str">
        <f t="shared" si="35"/>
        <v>051/21</v>
      </c>
      <c r="H674" s="214" t="str">
        <f>TEXT(Uteis[[#This Row],[Coluna1]],"MM-AAAA")</f>
        <v>03-2021</v>
      </c>
      <c r="I674" s="215"/>
    </row>
    <row r="675" spans="1:9" x14ac:dyDescent="0.25">
      <c r="A675" s="211" t="s">
        <v>307</v>
      </c>
      <c r="B675" s="211" t="s">
        <v>96</v>
      </c>
      <c r="C675" s="211" t="s">
        <v>126</v>
      </c>
      <c r="D675" s="212">
        <f>WEEKDAY(Uteis[[#This Row],[Coluna1]],2)</f>
        <v>4</v>
      </c>
      <c r="E675" s="213" t="str">
        <f t="shared" si="33"/>
        <v>quinta-feira</v>
      </c>
      <c r="F675" s="211" t="str">
        <f t="shared" si="34"/>
        <v>Prop 051/21</v>
      </c>
      <c r="G675" s="211" t="str">
        <f t="shared" si="35"/>
        <v>051/21</v>
      </c>
      <c r="H675" s="214" t="str">
        <f>TEXT(Uteis[[#This Row],[Coluna1]],"MM-AAAA")</f>
        <v>03-2021</v>
      </c>
      <c r="I675" s="215"/>
    </row>
    <row r="676" spans="1:9" x14ac:dyDescent="0.25">
      <c r="A676" s="211" t="s">
        <v>307</v>
      </c>
      <c r="B676" s="211" t="s">
        <v>81</v>
      </c>
      <c r="C676" s="211" t="s">
        <v>126</v>
      </c>
      <c r="D676" s="212">
        <f>WEEKDAY(Uteis[[#This Row],[Coluna1]],2)</f>
        <v>4</v>
      </c>
      <c r="E676" s="213" t="str">
        <f t="shared" si="33"/>
        <v>quinta-feira</v>
      </c>
      <c r="F676" s="211" t="str">
        <f t="shared" si="34"/>
        <v>Prop 051/21</v>
      </c>
      <c r="G676" s="211" t="str">
        <f t="shared" si="35"/>
        <v>051/21</v>
      </c>
      <c r="H676" s="214" t="str">
        <f>TEXT(Uteis[[#This Row],[Coluna1]],"MM-AAAA")</f>
        <v>03-2021</v>
      </c>
      <c r="I676" s="215"/>
    </row>
    <row r="677" spans="1:9" x14ac:dyDescent="0.25">
      <c r="A677" s="211" t="s">
        <v>307</v>
      </c>
      <c r="B677" s="211" t="s">
        <v>108</v>
      </c>
      <c r="C677" s="211" t="s">
        <v>126</v>
      </c>
      <c r="D677" s="212">
        <f>WEEKDAY(Uteis[[#This Row],[Coluna1]],2)</f>
        <v>4</v>
      </c>
      <c r="E677" s="213" t="str">
        <f t="shared" si="33"/>
        <v>quinta-feira</v>
      </c>
      <c r="F677" s="211" t="str">
        <f t="shared" si="34"/>
        <v>Prop 051/21</v>
      </c>
      <c r="G677" s="211" t="str">
        <f t="shared" si="35"/>
        <v>051/21</v>
      </c>
      <c r="H677" s="214" t="str">
        <f>TEXT(Uteis[[#This Row],[Coluna1]],"MM-AAAA")</f>
        <v>03-2021</v>
      </c>
      <c r="I677" s="215"/>
    </row>
    <row r="678" spans="1:9" x14ac:dyDescent="0.25">
      <c r="A678" s="211" t="s">
        <v>307</v>
      </c>
      <c r="B678" s="211" t="s">
        <v>106</v>
      </c>
      <c r="C678" s="211" t="s">
        <v>126</v>
      </c>
      <c r="D678" s="212">
        <f>WEEKDAY(Uteis[[#This Row],[Coluna1]],2)</f>
        <v>4</v>
      </c>
      <c r="E678" s="213" t="str">
        <f t="shared" si="33"/>
        <v>quinta-feira</v>
      </c>
      <c r="F678" s="211" t="str">
        <f t="shared" si="34"/>
        <v>Prop 051/21</v>
      </c>
      <c r="G678" s="211" t="str">
        <f t="shared" si="35"/>
        <v>051/21</v>
      </c>
      <c r="H678" s="214" t="str">
        <f>TEXT(Uteis[[#This Row],[Coluna1]],"MM-AAAA")</f>
        <v>03-2021</v>
      </c>
      <c r="I678" s="215"/>
    </row>
    <row r="679" spans="1:9" x14ac:dyDescent="0.25">
      <c r="A679" s="211" t="s">
        <v>308</v>
      </c>
      <c r="B679" s="211" t="s">
        <v>102</v>
      </c>
      <c r="C679" s="211" t="s">
        <v>126</v>
      </c>
      <c r="D679" s="212">
        <f>WEEKDAY(Uteis[[#This Row],[Coluna1]],2)</f>
        <v>5</v>
      </c>
      <c r="E679" s="213" t="str">
        <f t="shared" si="33"/>
        <v>sexta-feira</v>
      </c>
      <c r="F679" s="211" t="str">
        <f t="shared" si="34"/>
        <v>Prop 051/21</v>
      </c>
      <c r="G679" s="211" t="str">
        <f t="shared" si="35"/>
        <v>051/21</v>
      </c>
      <c r="H679" s="214" t="str">
        <f>TEXT(Uteis[[#This Row],[Coluna1]],"MM-AAAA")</f>
        <v>03-2021</v>
      </c>
      <c r="I679" s="215"/>
    </row>
    <row r="680" spans="1:9" x14ac:dyDescent="0.25">
      <c r="A680" s="211" t="s">
        <v>308</v>
      </c>
      <c r="B680" s="211" t="s">
        <v>82</v>
      </c>
      <c r="C680" s="211" t="s">
        <v>126</v>
      </c>
      <c r="D680" s="212">
        <f>WEEKDAY(Uteis[[#This Row],[Coluna1]],2)</f>
        <v>5</v>
      </c>
      <c r="E680" s="213" t="str">
        <f t="shared" si="33"/>
        <v>sexta-feira</v>
      </c>
      <c r="F680" s="211" t="str">
        <f t="shared" si="34"/>
        <v>Prop 051/21</v>
      </c>
      <c r="G680" s="211" t="str">
        <f t="shared" si="35"/>
        <v>051/21</v>
      </c>
      <c r="H680" s="214" t="str">
        <f>TEXT(Uteis[[#This Row],[Coluna1]],"MM-AAAA")</f>
        <v>03-2021</v>
      </c>
      <c r="I680" s="215"/>
    </row>
    <row r="681" spans="1:9" x14ac:dyDescent="0.25">
      <c r="A681" s="211" t="s">
        <v>326</v>
      </c>
      <c r="B681" s="211" t="s">
        <v>50</v>
      </c>
      <c r="C681" s="211" t="s">
        <v>130</v>
      </c>
      <c r="D681" s="212">
        <f>WEEKDAY(Uteis[[#This Row],[Coluna1]],2)</f>
        <v>6</v>
      </c>
      <c r="E681" s="213" t="str">
        <f t="shared" si="33"/>
        <v>sábado</v>
      </c>
      <c r="F681" s="211" t="str">
        <f t="shared" si="34"/>
        <v>Prop 197/18</v>
      </c>
      <c r="G681" s="211" t="str">
        <f t="shared" si="35"/>
        <v>197/18</v>
      </c>
      <c r="H681" s="214" t="str">
        <f>TEXT(Uteis[[#This Row],[Coluna1]],"MM-AAAA")</f>
        <v>03-2021</v>
      </c>
      <c r="I681" s="215"/>
    </row>
    <row r="682" spans="1:9" x14ac:dyDescent="0.25">
      <c r="A682" s="211" t="s">
        <v>296</v>
      </c>
      <c r="B682" s="211" t="s">
        <v>322</v>
      </c>
      <c r="C682" s="211" t="s">
        <v>129</v>
      </c>
      <c r="D682" s="212">
        <f>WEEKDAY(Uteis[[#This Row],[Coluna1]],2)</f>
        <v>4</v>
      </c>
      <c r="E682" s="213" t="str">
        <f t="shared" si="33"/>
        <v>quinta-feira</v>
      </c>
      <c r="F682" s="211" t="str">
        <f t="shared" si="34"/>
        <v>Prop 183/20</v>
      </c>
      <c r="G682" s="211" t="str">
        <f t="shared" si="35"/>
        <v>183/20</v>
      </c>
      <c r="H682" s="214" t="str">
        <f>TEXT(Uteis[[#This Row],[Coluna1]],"MM-AAAA")</f>
        <v>03-2021</v>
      </c>
      <c r="I682" s="215"/>
    </row>
    <row r="683" spans="1:9" x14ac:dyDescent="0.25">
      <c r="A683" s="211" t="s">
        <v>297</v>
      </c>
      <c r="B683" s="211" t="s">
        <v>322</v>
      </c>
      <c r="C683" s="211" t="s">
        <v>129</v>
      </c>
      <c r="D683" s="212">
        <f>WEEKDAY(Uteis[[#This Row],[Coluna1]],2)</f>
        <v>5</v>
      </c>
      <c r="E683" s="213" t="str">
        <f t="shared" si="33"/>
        <v>sexta-feira</v>
      </c>
      <c r="F683" s="211" t="str">
        <f t="shared" si="34"/>
        <v>Prop 183/20</v>
      </c>
      <c r="G683" s="211" t="str">
        <f t="shared" si="35"/>
        <v>183/20</v>
      </c>
      <c r="H683" s="214" t="str">
        <f>TEXT(Uteis[[#This Row],[Coluna1]],"MM-AAAA")</f>
        <v>03-2021</v>
      </c>
      <c r="I683" s="215"/>
    </row>
    <row r="684" spans="1:9" x14ac:dyDescent="0.25">
      <c r="A684" s="211" t="s">
        <v>326</v>
      </c>
      <c r="B684" s="211" t="s">
        <v>81</v>
      </c>
      <c r="C684" s="211" t="s">
        <v>130</v>
      </c>
      <c r="D684" s="212">
        <f>WEEKDAY(Uteis[[#This Row],[Coluna1]],2)</f>
        <v>6</v>
      </c>
      <c r="E684" s="213" t="str">
        <f t="shared" si="33"/>
        <v>sábado</v>
      </c>
      <c r="F684" s="211" t="str">
        <f t="shared" si="34"/>
        <v>Prop 197/18</v>
      </c>
      <c r="G684" s="211" t="str">
        <f t="shared" si="35"/>
        <v>197/18</v>
      </c>
      <c r="H684" s="214" t="str">
        <f>TEXT(Uteis[[#This Row],[Coluna1]],"MM-AAAA")</f>
        <v>03-2021</v>
      </c>
      <c r="I684" s="215"/>
    </row>
    <row r="685" spans="1:9" x14ac:dyDescent="0.25">
      <c r="A685" s="211" t="s">
        <v>298</v>
      </c>
      <c r="B685" s="225" t="s">
        <v>322</v>
      </c>
      <c r="C685" s="211" t="s">
        <v>129</v>
      </c>
      <c r="D685" s="212">
        <f>WEEKDAY(Uteis[[#This Row],[Coluna1]],2)</f>
        <v>1</v>
      </c>
      <c r="E685" s="213" t="str">
        <f t="shared" si="33"/>
        <v>segunda-feira</v>
      </c>
      <c r="F685" s="211" t="str">
        <f t="shared" si="34"/>
        <v>Prop 183/20</v>
      </c>
      <c r="G685" s="211" t="str">
        <f t="shared" si="35"/>
        <v>183/20</v>
      </c>
      <c r="H685" s="214" t="str">
        <f>TEXT(Uteis[[#This Row],[Coluna1]],"MM-AAAA")</f>
        <v>03-2021</v>
      </c>
      <c r="I685" s="215"/>
    </row>
    <row r="686" spans="1:9" x14ac:dyDescent="0.25">
      <c r="A686" s="211" t="s">
        <v>299</v>
      </c>
      <c r="B686" s="211" t="s">
        <v>322</v>
      </c>
      <c r="C686" s="211" t="s">
        <v>129</v>
      </c>
      <c r="D686" s="212">
        <f>WEEKDAY(Uteis[[#This Row],[Coluna1]],2)</f>
        <v>2</v>
      </c>
      <c r="E686" s="213" t="str">
        <f t="shared" si="33"/>
        <v>terça-feira</v>
      </c>
      <c r="F686" s="211" t="str">
        <f t="shared" si="34"/>
        <v>Prop 183/20</v>
      </c>
      <c r="G686" s="211" t="str">
        <f t="shared" si="35"/>
        <v>183/20</v>
      </c>
      <c r="H686" s="214" t="str">
        <f>TEXT(Uteis[[#This Row],[Coluna1]],"MM-AAAA")</f>
        <v>03-2021</v>
      </c>
      <c r="I686" s="215"/>
    </row>
    <row r="687" spans="1:9" x14ac:dyDescent="0.25">
      <c r="A687" s="211" t="s">
        <v>300</v>
      </c>
      <c r="B687" s="211" t="s">
        <v>107</v>
      </c>
      <c r="C687" s="211" t="s">
        <v>323</v>
      </c>
      <c r="D687" s="212">
        <f>WEEKDAY(Uteis[[#This Row],[Coluna1]],2)</f>
        <v>3</v>
      </c>
      <c r="E687" s="213" t="str">
        <f t="shared" si="33"/>
        <v>quarta-feira</v>
      </c>
      <c r="F687" s="211" t="str">
        <f t="shared" si="34"/>
        <v>Prop 024/21</v>
      </c>
      <c r="G687" s="211" t="str">
        <f t="shared" si="35"/>
        <v>024/21</v>
      </c>
      <c r="H687" s="214" t="str">
        <f>TEXT(Uteis[[#This Row],[Coluna1]],"MM-AAAA")</f>
        <v>03-2021</v>
      </c>
      <c r="I687" s="215"/>
    </row>
    <row r="688" spans="1:9" x14ac:dyDescent="0.25">
      <c r="A688" s="211" t="s">
        <v>300</v>
      </c>
      <c r="B688" s="225" t="s">
        <v>335</v>
      </c>
      <c r="C688" s="211" t="s">
        <v>323</v>
      </c>
      <c r="D688" s="212">
        <f>WEEKDAY(Uteis[[#This Row],[Coluna1]],2)</f>
        <v>3</v>
      </c>
      <c r="E688" s="213" t="str">
        <f t="shared" si="33"/>
        <v>quarta-feira</v>
      </c>
      <c r="F688" s="211" t="str">
        <f t="shared" si="34"/>
        <v>Prop 024/21</v>
      </c>
      <c r="G688" s="211" t="str">
        <f t="shared" si="35"/>
        <v>024/21</v>
      </c>
      <c r="H688" s="214" t="str">
        <f>TEXT(Uteis[[#This Row],[Coluna1]],"MM-AAAA")</f>
        <v>03-2021</v>
      </c>
      <c r="I688" s="215"/>
    </row>
    <row r="689" spans="1:9" x14ac:dyDescent="0.25">
      <c r="A689" s="211" t="s">
        <v>301</v>
      </c>
      <c r="B689" s="211" t="s">
        <v>322</v>
      </c>
      <c r="C689" s="211" t="s">
        <v>323</v>
      </c>
      <c r="D689" s="212">
        <f>WEEKDAY(Uteis[[#This Row],[Coluna1]],2)</f>
        <v>4</v>
      </c>
      <c r="E689" s="213" t="str">
        <f t="shared" si="33"/>
        <v>quinta-feira</v>
      </c>
      <c r="F689" s="211" t="str">
        <f t="shared" si="34"/>
        <v>Prop 024/21</v>
      </c>
      <c r="G689" s="211" t="str">
        <f t="shared" si="35"/>
        <v>024/21</v>
      </c>
      <c r="H689" s="214" t="str">
        <f>TEXT(Uteis[[#This Row],[Coluna1]],"MM-AAAA")</f>
        <v>03-2021</v>
      </c>
      <c r="I689" s="215"/>
    </row>
    <row r="690" spans="1:9" x14ac:dyDescent="0.25">
      <c r="A690" s="211" t="s">
        <v>319</v>
      </c>
      <c r="B690" s="211" t="s">
        <v>322</v>
      </c>
      <c r="C690" s="211" t="s">
        <v>320</v>
      </c>
      <c r="D690" s="212">
        <f>WEEKDAY(Uteis[[#This Row],[Coluna1]],2)</f>
        <v>6</v>
      </c>
      <c r="E690" s="213" t="str">
        <f t="shared" si="33"/>
        <v>sábado</v>
      </c>
      <c r="F690" s="211" t="str">
        <f t="shared" si="34"/>
        <v>Prop 233/20</v>
      </c>
      <c r="G690" s="211" t="str">
        <f t="shared" si="35"/>
        <v>233/20</v>
      </c>
      <c r="H690" s="214" t="str">
        <f>TEXT(Uteis[[#This Row],[Coluna1]],"MM-AAAA")</f>
        <v>03-2021</v>
      </c>
      <c r="I690" s="215"/>
    </row>
    <row r="691" spans="1:9" x14ac:dyDescent="0.25">
      <c r="A691" s="211" t="s">
        <v>301</v>
      </c>
      <c r="B691" s="211" t="s">
        <v>217</v>
      </c>
      <c r="C691" s="211" t="s">
        <v>323</v>
      </c>
      <c r="D691" s="212">
        <f>WEEKDAY(Uteis[[#This Row],[Coluna1]],2)</f>
        <v>4</v>
      </c>
      <c r="E691" s="213" t="str">
        <f t="shared" si="33"/>
        <v>quinta-feira</v>
      </c>
      <c r="F691" s="211" t="str">
        <f t="shared" si="34"/>
        <v>Prop 024/21</v>
      </c>
      <c r="G691" s="211" t="str">
        <f t="shared" si="35"/>
        <v>024/21</v>
      </c>
      <c r="H691" s="214" t="str">
        <f>TEXT(Uteis[[#This Row],[Coluna1]],"MM-AAAA")</f>
        <v>03-2021</v>
      </c>
      <c r="I691" s="215"/>
    </row>
    <row r="692" spans="1:9" x14ac:dyDescent="0.25">
      <c r="A692" s="211" t="s">
        <v>301</v>
      </c>
      <c r="B692" s="211" t="s">
        <v>107</v>
      </c>
      <c r="C692" s="211" t="s">
        <v>323</v>
      </c>
      <c r="D692" s="212">
        <f>WEEKDAY(Uteis[[#This Row],[Coluna1]],2)</f>
        <v>4</v>
      </c>
      <c r="E692" s="213" t="str">
        <f t="shared" si="33"/>
        <v>quinta-feira</v>
      </c>
      <c r="F692" s="211" t="str">
        <f t="shared" si="34"/>
        <v>Prop 024/21</v>
      </c>
      <c r="G692" s="211" t="str">
        <f t="shared" si="35"/>
        <v>024/21</v>
      </c>
      <c r="H692" s="214" t="str">
        <f>TEXT(Uteis[[#This Row],[Coluna1]],"MM-AAAA")</f>
        <v>03-2021</v>
      </c>
      <c r="I692" s="215"/>
    </row>
    <row r="693" spans="1:9" x14ac:dyDescent="0.25">
      <c r="A693" s="211" t="s">
        <v>301</v>
      </c>
      <c r="B693" s="211" t="s">
        <v>335</v>
      </c>
      <c r="C693" s="211" t="s">
        <v>323</v>
      </c>
      <c r="D693" s="212">
        <f>WEEKDAY(Uteis[[#This Row],[Coluna1]],2)</f>
        <v>4</v>
      </c>
      <c r="E693" s="213" t="str">
        <f t="shared" si="33"/>
        <v>quinta-feira</v>
      </c>
      <c r="F693" s="211" t="str">
        <f t="shared" si="34"/>
        <v>Prop 024/21</v>
      </c>
      <c r="G693" s="211" t="str">
        <f t="shared" si="35"/>
        <v>024/21</v>
      </c>
      <c r="H693" s="214" t="str">
        <f>TEXT(Uteis[[#This Row],[Coluna1]],"MM-AAAA")</f>
        <v>03-2021</v>
      </c>
      <c r="I693" s="215"/>
    </row>
    <row r="694" spans="1:9" x14ac:dyDescent="0.25">
      <c r="A694" s="211" t="s">
        <v>302</v>
      </c>
      <c r="B694" s="211" t="s">
        <v>335</v>
      </c>
      <c r="C694" s="211" t="s">
        <v>323</v>
      </c>
      <c r="D694" s="212">
        <f>WEEKDAY(Uteis[[#This Row],[Coluna1]],2)</f>
        <v>5</v>
      </c>
      <c r="E694" s="213" t="str">
        <f t="shared" si="33"/>
        <v>sexta-feira</v>
      </c>
      <c r="F694" s="211" t="str">
        <f t="shared" si="34"/>
        <v>Prop 024/21</v>
      </c>
      <c r="G694" s="211" t="str">
        <f t="shared" si="35"/>
        <v>024/21</v>
      </c>
      <c r="H694" s="214" t="str">
        <f>TEXT(Uteis[[#This Row],[Coluna1]],"MM-AAAA")</f>
        <v>03-2021</v>
      </c>
      <c r="I694" s="215"/>
    </row>
    <row r="695" spans="1:9" x14ac:dyDescent="0.25">
      <c r="A695" s="211" t="s">
        <v>302</v>
      </c>
      <c r="B695" s="211" t="s">
        <v>335</v>
      </c>
      <c r="C695" s="211" t="s">
        <v>323</v>
      </c>
      <c r="D695" s="212">
        <f>WEEKDAY(Uteis[[#This Row],[Coluna1]],2)</f>
        <v>5</v>
      </c>
      <c r="E695" s="213" t="str">
        <f t="shared" si="33"/>
        <v>sexta-feira</v>
      </c>
      <c r="F695" s="211" t="str">
        <f t="shared" si="34"/>
        <v>Prop 024/21</v>
      </c>
      <c r="G695" s="211" t="str">
        <f t="shared" si="35"/>
        <v>024/21</v>
      </c>
      <c r="H695" s="214" t="str">
        <f>TEXT(Uteis[[#This Row],[Coluna1]],"MM-AAAA")</f>
        <v>03-2021</v>
      </c>
      <c r="I695" s="215"/>
    </row>
    <row r="696" spans="1:9" x14ac:dyDescent="0.25">
      <c r="A696" s="211" t="s">
        <v>309</v>
      </c>
      <c r="B696" s="211" t="s">
        <v>335</v>
      </c>
      <c r="C696" s="211" t="s">
        <v>332</v>
      </c>
      <c r="D696" s="212">
        <f>WEEKDAY(Uteis[[#This Row],[Coluna1]],2)</f>
        <v>6</v>
      </c>
      <c r="E696" s="213" t="str">
        <f t="shared" si="33"/>
        <v>sábado</v>
      </c>
      <c r="F696" s="211" t="str">
        <f t="shared" si="34"/>
        <v>Prop 146/20</v>
      </c>
      <c r="G696" s="211" t="str">
        <f t="shared" si="35"/>
        <v>146/20</v>
      </c>
      <c r="H696" s="214" t="str">
        <f>TEXT(Uteis[[#This Row],[Coluna1]],"MM-AAAA")</f>
        <v>03-2021</v>
      </c>
      <c r="I696" s="215"/>
    </row>
    <row r="697" spans="1:9" x14ac:dyDescent="0.25">
      <c r="A697" s="211" t="s">
        <v>302</v>
      </c>
      <c r="B697" s="211" t="s">
        <v>335</v>
      </c>
      <c r="C697" s="211" t="s">
        <v>323</v>
      </c>
      <c r="D697" s="212">
        <f>WEEKDAY(Uteis[[#This Row],[Coluna1]],2)</f>
        <v>5</v>
      </c>
      <c r="E697" s="213" t="str">
        <f t="shared" si="33"/>
        <v>sexta-feira</v>
      </c>
      <c r="F697" s="211" t="str">
        <f t="shared" si="34"/>
        <v>Prop 024/21</v>
      </c>
      <c r="G697" s="211" t="str">
        <f t="shared" si="35"/>
        <v>024/21</v>
      </c>
      <c r="H697" s="214" t="str">
        <f>TEXT(Uteis[[#This Row],[Coluna1]],"MM-AAAA")</f>
        <v>03-2021</v>
      </c>
      <c r="I697" s="215"/>
    </row>
    <row r="698" spans="1:9" x14ac:dyDescent="0.25">
      <c r="A698" s="211" t="s">
        <v>302</v>
      </c>
      <c r="B698" s="211" t="s">
        <v>335</v>
      </c>
      <c r="C698" s="211" t="s">
        <v>323</v>
      </c>
      <c r="D698" s="212">
        <f>WEEKDAY(Uteis[[#This Row],[Coluna1]],2)</f>
        <v>5</v>
      </c>
      <c r="E698" s="213" t="str">
        <f t="shared" si="33"/>
        <v>sexta-feira</v>
      </c>
      <c r="F698" s="211" t="str">
        <f t="shared" si="34"/>
        <v>Prop 024/21</v>
      </c>
      <c r="G698" s="211" t="str">
        <f t="shared" si="35"/>
        <v>024/21</v>
      </c>
      <c r="H698" s="214" t="str">
        <f>TEXT(Uteis[[#This Row],[Coluna1]],"MM-AAAA")</f>
        <v>03-2021</v>
      </c>
      <c r="I698" s="215"/>
    </row>
    <row r="699" spans="1:9" x14ac:dyDescent="0.25">
      <c r="A699" s="211" t="s">
        <v>308</v>
      </c>
      <c r="B699" s="211" t="s">
        <v>335</v>
      </c>
      <c r="C699" s="211" t="s">
        <v>126</v>
      </c>
      <c r="D699" s="212">
        <f>WEEKDAY(Uteis[[#This Row],[Coluna1]],2)</f>
        <v>5</v>
      </c>
      <c r="E699" s="213" t="str">
        <f t="shared" si="33"/>
        <v>sexta-feira</v>
      </c>
      <c r="F699" s="211" t="str">
        <f t="shared" si="34"/>
        <v>Prop 051/21</v>
      </c>
      <c r="G699" s="211" t="str">
        <f t="shared" si="35"/>
        <v>051/21</v>
      </c>
      <c r="H699" s="214" t="str">
        <f>TEXT(Uteis[[#This Row],[Coluna1]],"MM-AAAA")</f>
        <v>03-2021</v>
      </c>
      <c r="I699" s="215"/>
    </row>
    <row r="700" spans="1:9" x14ac:dyDescent="0.25">
      <c r="A700" s="211" t="s">
        <v>303</v>
      </c>
      <c r="B700" s="211" t="s">
        <v>335</v>
      </c>
      <c r="C700" s="211" t="s">
        <v>323</v>
      </c>
      <c r="D700" s="212">
        <f>WEEKDAY(Uteis[[#This Row],[Coluna1]],2)</f>
        <v>1</v>
      </c>
      <c r="E700" s="213" t="str">
        <f t="shared" si="33"/>
        <v>segunda-feira</v>
      </c>
      <c r="F700" s="211" t="str">
        <f t="shared" si="34"/>
        <v>Prop 024/21</v>
      </c>
      <c r="G700" s="211" t="str">
        <f t="shared" si="35"/>
        <v>024/21</v>
      </c>
      <c r="H700" s="214" t="str">
        <f>TEXT(Uteis[[#This Row],[Coluna1]],"MM-AAAA")</f>
        <v>03-2021</v>
      </c>
      <c r="I700" s="215"/>
    </row>
    <row r="701" spans="1:9" x14ac:dyDescent="0.25">
      <c r="A701" s="211" t="s">
        <v>324</v>
      </c>
      <c r="B701" s="211" t="s">
        <v>335</v>
      </c>
      <c r="C701" s="211" t="s">
        <v>314</v>
      </c>
      <c r="D701" s="212">
        <f>WEEKDAY(Uteis[[#This Row],[Coluna1]],2)</f>
        <v>5</v>
      </c>
      <c r="E701" s="213" t="str">
        <f t="shared" si="33"/>
        <v>sexta-feira</v>
      </c>
      <c r="F701" s="211" t="str">
        <f t="shared" si="34"/>
        <v>Prop 102/20</v>
      </c>
      <c r="G701" s="211" t="str">
        <f t="shared" si="35"/>
        <v>102/20</v>
      </c>
      <c r="H701" s="214" t="str">
        <f>TEXT(Uteis[[#This Row],[Coluna1]],"MM-AAAA")</f>
        <v>03-2021</v>
      </c>
      <c r="I701" s="215"/>
    </row>
    <row r="702" spans="1:9" x14ac:dyDescent="0.25">
      <c r="A702" s="211" t="s">
        <v>316</v>
      </c>
      <c r="B702" s="211" t="s">
        <v>335</v>
      </c>
      <c r="C702" s="211" t="s">
        <v>314</v>
      </c>
      <c r="D702" s="212">
        <f>WEEKDAY(Uteis[[#This Row],[Coluna1]],2)</f>
        <v>1</v>
      </c>
      <c r="E702" s="213" t="str">
        <f t="shared" si="33"/>
        <v>segunda-feira</v>
      </c>
      <c r="F702" s="211" t="str">
        <f t="shared" si="34"/>
        <v>Prop 102/20</v>
      </c>
      <c r="G702" s="211" t="str">
        <f t="shared" si="35"/>
        <v>102/20</v>
      </c>
      <c r="H702" s="214" t="str">
        <f>TEXT(Uteis[[#This Row],[Coluna1]],"MM-AAAA")</f>
        <v>03-2021</v>
      </c>
      <c r="I702" s="215"/>
    </row>
    <row r="703" spans="1:9" x14ac:dyDescent="0.25">
      <c r="A703" s="211" t="s">
        <v>317</v>
      </c>
      <c r="B703" s="211" t="s">
        <v>335</v>
      </c>
      <c r="C703" s="211" t="s">
        <v>314</v>
      </c>
      <c r="D703" s="212">
        <f>WEEKDAY(Uteis[[#This Row],[Coluna1]],2)</f>
        <v>2</v>
      </c>
      <c r="E703" s="213" t="str">
        <f t="shared" si="33"/>
        <v>terça-feira</v>
      </c>
      <c r="F703" s="211" t="str">
        <f t="shared" si="34"/>
        <v>Prop 102/20</v>
      </c>
      <c r="G703" s="211" t="str">
        <f t="shared" si="35"/>
        <v>102/20</v>
      </c>
      <c r="H703" s="214" t="str">
        <f>TEXT(Uteis[[#This Row],[Coluna1]],"MM-AAAA")</f>
        <v>03-2021</v>
      </c>
      <c r="I703" s="215"/>
    </row>
    <row r="704" spans="1:9" x14ac:dyDescent="0.25">
      <c r="A704" s="211" t="s">
        <v>318</v>
      </c>
      <c r="B704" s="211" t="s">
        <v>335</v>
      </c>
      <c r="C704" s="211" t="s">
        <v>314</v>
      </c>
      <c r="D704" s="212">
        <f>WEEKDAY(Uteis[[#This Row],[Coluna1]],2)</f>
        <v>3</v>
      </c>
      <c r="E704" s="213" t="str">
        <f t="shared" si="33"/>
        <v>quarta-feira</v>
      </c>
      <c r="F704" s="211" t="str">
        <f t="shared" si="34"/>
        <v>Prop 102/20</v>
      </c>
      <c r="G704" s="211" t="str">
        <f t="shared" si="35"/>
        <v>102/20</v>
      </c>
      <c r="H704" s="214" t="str">
        <f>TEXT(Uteis[[#This Row],[Coluna1]],"MM-AAAA")</f>
        <v>03-2021</v>
      </c>
      <c r="I704" s="215"/>
    </row>
    <row r="705" spans="1:9" x14ac:dyDescent="0.25">
      <c r="A705" s="211" t="s">
        <v>308</v>
      </c>
      <c r="B705" s="211" t="s">
        <v>335</v>
      </c>
      <c r="C705" s="211" t="s">
        <v>126</v>
      </c>
      <c r="D705" s="212">
        <f>WEEKDAY(Uteis[[#This Row],[Coluna1]],2)</f>
        <v>5</v>
      </c>
      <c r="E705" s="213" t="str">
        <f t="shared" si="33"/>
        <v>sexta-feira</v>
      </c>
      <c r="F705" s="211" t="str">
        <f t="shared" si="34"/>
        <v>Prop 051/21</v>
      </c>
      <c r="G705" s="211" t="str">
        <f t="shared" si="35"/>
        <v>051/21</v>
      </c>
      <c r="H705" s="214" t="str">
        <f>TEXT(Uteis[[#This Row],[Coluna1]],"MM-AAAA")</f>
        <v>03-2021</v>
      </c>
      <c r="I705" s="215"/>
    </row>
    <row r="706" spans="1:9" x14ac:dyDescent="0.25">
      <c r="A706" s="211" t="s">
        <v>299</v>
      </c>
      <c r="B706" s="211" t="s">
        <v>335</v>
      </c>
      <c r="C706" s="211" t="s">
        <v>129</v>
      </c>
      <c r="D706" s="212">
        <f>WEEKDAY(Uteis[[#This Row],[Coluna1]],2)</f>
        <v>2</v>
      </c>
      <c r="E706" s="213" t="str">
        <f t="shared" si="33"/>
        <v>terça-feira</v>
      </c>
      <c r="F706" s="211" t="str">
        <f t="shared" si="34"/>
        <v>Prop 183/20</v>
      </c>
      <c r="G706" s="211" t="str">
        <f t="shared" si="35"/>
        <v>183/20</v>
      </c>
      <c r="H706" s="214" t="str">
        <f>TEXT(Uteis[[#This Row],[Coluna1]],"MM-AAAA")</f>
        <v>03-2021</v>
      </c>
      <c r="I706" s="215"/>
    </row>
    <row r="707" spans="1:9" x14ac:dyDescent="0.25">
      <c r="A707" s="211" t="s">
        <v>303</v>
      </c>
      <c r="B707" s="211" t="s">
        <v>335</v>
      </c>
      <c r="C707" s="211" t="s">
        <v>323</v>
      </c>
      <c r="D707" s="212">
        <f>WEEKDAY(Uteis[[#This Row],[Coluna1]],2)</f>
        <v>1</v>
      </c>
      <c r="E707" s="213" t="str">
        <f t="shared" si="33"/>
        <v>segunda-feira</v>
      </c>
      <c r="F707" s="211" t="str">
        <f t="shared" si="34"/>
        <v>Prop 024/21</v>
      </c>
      <c r="G707" s="211" t="str">
        <f t="shared" si="35"/>
        <v>024/21</v>
      </c>
      <c r="H707" s="214" t="str">
        <f>TEXT(Uteis[[#This Row],[Coluna1]],"MM-AAAA")</f>
        <v>03-2021</v>
      </c>
      <c r="I707" s="215"/>
    </row>
    <row r="708" spans="1:9" x14ac:dyDescent="0.25">
      <c r="A708" s="211" t="s">
        <v>303</v>
      </c>
      <c r="B708" s="211" t="s">
        <v>335</v>
      </c>
      <c r="C708" s="211" t="s">
        <v>323</v>
      </c>
      <c r="D708" s="212">
        <f>WEEKDAY(Uteis[[#This Row],[Coluna1]],2)</f>
        <v>1</v>
      </c>
      <c r="E708" s="213" t="str">
        <f t="shared" si="33"/>
        <v>segunda-feira</v>
      </c>
      <c r="F708" s="211" t="str">
        <f t="shared" si="34"/>
        <v>Prop 024/21</v>
      </c>
      <c r="G708" s="211" t="str">
        <f t="shared" si="35"/>
        <v>024/21</v>
      </c>
      <c r="H708" s="214" t="str">
        <f>TEXT(Uteis[[#This Row],[Coluna1]],"MM-AAAA")</f>
        <v>03-2021</v>
      </c>
      <c r="I708" s="215"/>
    </row>
    <row r="709" spans="1:9" x14ac:dyDescent="0.25">
      <c r="A709" s="211" t="s">
        <v>303</v>
      </c>
      <c r="B709" s="211" t="s">
        <v>335</v>
      </c>
      <c r="C709" s="211" t="s">
        <v>323</v>
      </c>
      <c r="D709" s="212">
        <f>WEEKDAY(Uteis[[#This Row],[Coluna1]],2)</f>
        <v>1</v>
      </c>
      <c r="E709" s="213" t="str">
        <f t="shared" si="33"/>
        <v>segunda-feira</v>
      </c>
      <c r="F709" s="211" t="str">
        <f t="shared" si="34"/>
        <v>Prop 024/21</v>
      </c>
      <c r="G709" s="211" t="str">
        <f t="shared" si="35"/>
        <v>024/21</v>
      </c>
      <c r="H709" s="214" t="str">
        <f>TEXT(Uteis[[#This Row],[Coluna1]],"MM-AAAA")</f>
        <v>03-2021</v>
      </c>
      <c r="I709" s="215"/>
    </row>
    <row r="710" spans="1:9" x14ac:dyDescent="0.25">
      <c r="A710" s="211" t="s">
        <v>326</v>
      </c>
      <c r="B710" s="211" t="s">
        <v>335</v>
      </c>
      <c r="C710" s="211" t="s">
        <v>130</v>
      </c>
      <c r="D710" s="212">
        <f>WEEKDAY(Uteis[[#This Row],[Coluna1]],2)</f>
        <v>6</v>
      </c>
      <c r="E710" s="213" t="str">
        <f t="shared" si="33"/>
        <v>sábado</v>
      </c>
      <c r="F710" s="211" t="str">
        <f t="shared" si="34"/>
        <v>Prop 197/18</v>
      </c>
      <c r="G710" s="211" t="str">
        <f t="shared" si="35"/>
        <v>197/18</v>
      </c>
      <c r="H710" s="214" t="str">
        <f>TEXT(Uteis[[#This Row],[Coluna1]],"MM-AAAA")</f>
        <v>03-2021</v>
      </c>
      <c r="I710" s="215"/>
    </row>
    <row r="711" spans="1:9" x14ac:dyDescent="0.25">
      <c r="A711" s="211" t="s">
        <v>326</v>
      </c>
      <c r="B711" s="211" t="s">
        <v>335</v>
      </c>
      <c r="C711" s="211" t="s">
        <v>130</v>
      </c>
      <c r="D711" s="212">
        <f>WEEKDAY(Uteis[[#This Row],[Coluna1]],2)</f>
        <v>6</v>
      </c>
      <c r="E711" s="213" t="str">
        <f t="shared" si="33"/>
        <v>sábado</v>
      </c>
      <c r="F711" s="211" t="str">
        <f t="shared" si="34"/>
        <v>Prop 197/18</v>
      </c>
      <c r="G711" s="211" t="str">
        <f t="shared" si="35"/>
        <v>197/18</v>
      </c>
      <c r="H711" s="214" t="str">
        <f>TEXT(Uteis[[#This Row],[Coluna1]],"MM-AAAA")</f>
        <v>03-2021</v>
      </c>
      <c r="I711" s="215"/>
    </row>
    <row r="712" spans="1:9" x14ac:dyDescent="0.25">
      <c r="A712" s="211" t="s">
        <v>305</v>
      </c>
      <c r="B712" s="211" t="s">
        <v>335</v>
      </c>
      <c r="C712" s="211" t="s">
        <v>323</v>
      </c>
      <c r="D712" s="212">
        <f>WEEKDAY(Uteis[[#This Row],[Coluna1]],2)</f>
        <v>2</v>
      </c>
      <c r="E712" s="213" t="str">
        <f t="shared" si="33"/>
        <v>terça-feira</v>
      </c>
      <c r="F712" s="211" t="str">
        <f t="shared" si="34"/>
        <v>Prop 024/21</v>
      </c>
      <c r="G712" s="211" t="str">
        <f t="shared" si="35"/>
        <v>024/21</v>
      </c>
      <c r="H712" s="214" t="str">
        <f>TEXT(Uteis[[#This Row],[Coluna1]],"MM-AAAA")</f>
        <v>03-2021</v>
      </c>
      <c r="I712" s="215"/>
    </row>
    <row r="713" spans="1:9" x14ac:dyDescent="0.25">
      <c r="A713" s="211" t="s">
        <v>305</v>
      </c>
      <c r="B713" s="211" t="s">
        <v>335</v>
      </c>
      <c r="C713" s="211" t="s">
        <v>323</v>
      </c>
      <c r="D713" s="212">
        <f>WEEKDAY(Uteis[[#This Row],[Coluna1]],2)</f>
        <v>2</v>
      </c>
      <c r="E713" s="213" t="str">
        <f t="shared" si="33"/>
        <v>terça-feira</v>
      </c>
      <c r="F713" s="211" t="str">
        <f t="shared" si="34"/>
        <v>Prop 024/21</v>
      </c>
      <c r="G713" s="211" t="str">
        <f t="shared" si="35"/>
        <v>024/21</v>
      </c>
      <c r="H713" s="214" t="str">
        <f>TEXT(Uteis[[#This Row],[Coluna1]],"MM-AAAA")</f>
        <v>03-2021</v>
      </c>
      <c r="I713" s="215"/>
    </row>
    <row r="714" spans="1:9" x14ac:dyDescent="0.25">
      <c r="A714" s="211" t="s">
        <v>305</v>
      </c>
      <c r="B714" s="211" t="s">
        <v>335</v>
      </c>
      <c r="C714" s="211" t="s">
        <v>323</v>
      </c>
      <c r="D714" s="212">
        <f>WEEKDAY(Uteis[[#This Row],[Coluna1]],2)</f>
        <v>2</v>
      </c>
      <c r="E714" s="213" t="str">
        <f t="shared" si="33"/>
        <v>terça-feira</v>
      </c>
      <c r="F714" s="211" t="str">
        <f t="shared" si="34"/>
        <v>Prop 024/21</v>
      </c>
      <c r="G714" s="211" t="str">
        <f t="shared" si="35"/>
        <v>024/21</v>
      </c>
      <c r="H714" s="214" t="str">
        <f>TEXT(Uteis[[#This Row],[Coluna1]],"MM-AAAA")</f>
        <v>03-2021</v>
      </c>
      <c r="I714" s="215"/>
    </row>
    <row r="715" spans="1:9" x14ac:dyDescent="0.25">
      <c r="A715" s="211" t="s">
        <v>306</v>
      </c>
      <c r="B715" s="211" t="s">
        <v>335</v>
      </c>
      <c r="C715" s="211" t="s">
        <v>323</v>
      </c>
      <c r="D715" s="212">
        <f>WEEKDAY(Uteis[[#This Row],[Coluna1]],2)</f>
        <v>3</v>
      </c>
      <c r="E715" s="213" t="str">
        <f t="shared" si="33"/>
        <v>quarta-feira</v>
      </c>
      <c r="F715" s="211" t="str">
        <f t="shared" si="34"/>
        <v>Prop 024/21</v>
      </c>
      <c r="G715" s="211" t="str">
        <f t="shared" si="35"/>
        <v>024/21</v>
      </c>
      <c r="H715" s="214" t="str">
        <f>TEXT(Uteis[[#This Row],[Coluna1]],"MM-AAAA")</f>
        <v>03-2021</v>
      </c>
      <c r="I715" s="215"/>
    </row>
    <row r="716" spans="1:9" x14ac:dyDescent="0.25">
      <c r="A716" s="211" t="s">
        <v>306</v>
      </c>
      <c r="B716" s="211" t="s">
        <v>335</v>
      </c>
      <c r="C716" s="211" t="s">
        <v>323</v>
      </c>
      <c r="D716" s="212">
        <f>WEEKDAY(Uteis[[#This Row],[Coluna1]],2)</f>
        <v>3</v>
      </c>
      <c r="E716" s="213" t="str">
        <f t="shared" si="33"/>
        <v>quarta-feira</v>
      </c>
      <c r="F716" s="211" t="str">
        <f t="shared" si="34"/>
        <v>Prop 024/21</v>
      </c>
      <c r="G716" s="211" t="str">
        <f t="shared" si="35"/>
        <v>024/21</v>
      </c>
      <c r="H716" s="214" t="str">
        <f>TEXT(Uteis[[#This Row],[Coluna1]],"MM-AAAA")</f>
        <v>03-2021</v>
      </c>
      <c r="I716" s="215"/>
    </row>
    <row r="717" spans="1:9" x14ac:dyDescent="0.25">
      <c r="A717" s="211" t="s">
        <v>309</v>
      </c>
      <c r="B717" s="211" t="s">
        <v>335</v>
      </c>
      <c r="C717" s="211" t="s">
        <v>332</v>
      </c>
      <c r="D717" s="212">
        <f>WEEKDAY(Uteis[[#This Row],[Coluna1]],2)</f>
        <v>6</v>
      </c>
      <c r="E717" s="213" t="str">
        <f t="shared" si="33"/>
        <v>sábado</v>
      </c>
      <c r="F717" s="211" t="str">
        <f t="shared" si="34"/>
        <v>Prop 146/20</v>
      </c>
      <c r="G717" s="211" t="str">
        <f t="shared" si="35"/>
        <v>146/20</v>
      </c>
      <c r="H717" s="214" t="str">
        <f>TEXT(Uteis[[#This Row],[Coluna1]],"MM-AAAA")</f>
        <v>03-2021</v>
      </c>
      <c r="I717" s="215"/>
    </row>
    <row r="718" spans="1:9" x14ac:dyDescent="0.25">
      <c r="A718" s="211" t="s">
        <v>306</v>
      </c>
      <c r="B718" s="211" t="s">
        <v>335</v>
      </c>
      <c r="C718" s="211" t="s">
        <v>323</v>
      </c>
      <c r="D718" s="212">
        <f>WEEKDAY(Uteis[[#This Row],[Coluna1]],2)</f>
        <v>3</v>
      </c>
      <c r="E718" s="213" t="str">
        <f t="shared" si="33"/>
        <v>quarta-feira</v>
      </c>
      <c r="F718" s="211" t="str">
        <f t="shared" si="34"/>
        <v>Prop 024/21</v>
      </c>
      <c r="G718" s="211" t="str">
        <f t="shared" si="35"/>
        <v>024/21</v>
      </c>
      <c r="H718" s="214" t="str">
        <f>TEXT(Uteis[[#This Row],[Coluna1]],"MM-AAAA")</f>
        <v>03-2021</v>
      </c>
      <c r="I718" s="215"/>
    </row>
    <row r="719" spans="1:9" x14ac:dyDescent="0.25">
      <c r="A719" s="211" t="s">
        <v>306</v>
      </c>
      <c r="B719" s="211" t="s">
        <v>335</v>
      </c>
      <c r="C719" s="211" t="s">
        <v>323</v>
      </c>
      <c r="D719" s="212">
        <f>WEEKDAY(Uteis[[#This Row],[Coluna1]],2)</f>
        <v>3</v>
      </c>
      <c r="E719" s="213" t="str">
        <f t="shared" si="33"/>
        <v>quarta-feira</v>
      </c>
      <c r="F719" s="211" t="str">
        <f t="shared" si="34"/>
        <v>Prop 024/21</v>
      </c>
      <c r="G719" s="211" t="str">
        <f t="shared" si="35"/>
        <v>024/21</v>
      </c>
      <c r="H719" s="214" t="str">
        <f>TEXT(Uteis[[#This Row],[Coluna1]],"MM-AAAA")</f>
        <v>03-2021</v>
      </c>
      <c r="I719" s="215"/>
    </row>
    <row r="720" spans="1:9" x14ac:dyDescent="0.25">
      <c r="A720" s="211" t="s">
        <v>307</v>
      </c>
      <c r="B720" s="211" t="s">
        <v>335</v>
      </c>
      <c r="C720" s="211" t="s">
        <v>323</v>
      </c>
      <c r="D720" s="212">
        <f>WEEKDAY(Uteis[[#This Row],[Coluna1]],2)</f>
        <v>4</v>
      </c>
      <c r="E720" s="213" t="str">
        <f t="shared" si="33"/>
        <v>quinta-feira</v>
      </c>
      <c r="F720" s="211" t="str">
        <f t="shared" si="34"/>
        <v>Prop 024/21</v>
      </c>
      <c r="G720" s="211" t="str">
        <f t="shared" si="35"/>
        <v>024/21</v>
      </c>
      <c r="H720" s="214" t="str">
        <f>TEXT(Uteis[[#This Row],[Coluna1]],"MM-AAAA")</f>
        <v>03-2021</v>
      </c>
      <c r="I720" s="215"/>
    </row>
    <row r="721" spans="1:9" x14ac:dyDescent="0.25">
      <c r="A721" s="211" t="s">
        <v>307</v>
      </c>
      <c r="B721" s="211" t="s">
        <v>335</v>
      </c>
      <c r="C721" s="211" t="s">
        <v>323</v>
      </c>
      <c r="D721" s="212">
        <f>WEEKDAY(Uteis[[#This Row],[Coluna1]],2)</f>
        <v>4</v>
      </c>
      <c r="E721" s="213" t="str">
        <f t="shared" ref="E721:E784" si="36">IF(D721=" "," ",(IF(D721=7,"domingo",IF(D721=6,"sábado",IF(D721=5,"sexta-feira",IF(D721=4,"quinta-feira",IF(D721=3,"quarta-feira",IF(D721=2,"terça-feira","segunda-feira"))))))))</f>
        <v>quinta-feira</v>
      </c>
      <c r="F721" s="211" t="str">
        <f t="shared" ref="F721:F784" si="37">LEFT(C721,11)</f>
        <v>Prop 024/21</v>
      </c>
      <c r="G721" s="211" t="str">
        <f t="shared" ref="G721:G784" si="38">RIGHT(F721,6)</f>
        <v>024/21</v>
      </c>
      <c r="H721" s="214" t="str">
        <f>TEXT(Uteis[[#This Row],[Coluna1]],"MM-AAAA")</f>
        <v>03-2021</v>
      </c>
      <c r="I721" s="215"/>
    </row>
    <row r="722" spans="1:9" x14ac:dyDescent="0.25">
      <c r="A722" s="211" t="s">
        <v>324</v>
      </c>
      <c r="B722" s="211" t="s">
        <v>335</v>
      </c>
      <c r="C722" s="211" t="s">
        <v>314</v>
      </c>
      <c r="D722" s="212">
        <f>WEEKDAY(Uteis[[#This Row],[Coluna1]],2)</f>
        <v>5</v>
      </c>
      <c r="E722" s="213" t="str">
        <f t="shared" si="36"/>
        <v>sexta-feira</v>
      </c>
      <c r="F722" s="211" t="str">
        <f t="shared" si="37"/>
        <v>Prop 102/20</v>
      </c>
      <c r="G722" s="211" t="str">
        <f t="shared" si="38"/>
        <v>102/20</v>
      </c>
      <c r="H722" s="214" t="str">
        <f>TEXT(Uteis[[#This Row],[Coluna1]],"MM-AAAA")</f>
        <v>03-2021</v>
      </c>
      <c r="I722" s="215"/>
    </row>
    <row r="723" spans="1:9" x14ac:dyDescent="0.25">
      <c r="A723" s="211" t="s">
        <v>316</v>
      </c>
      <c r="B723" s="211" t="s">
        <v>335</v>
      </c>
      <c r="C723" s="211" t="s">
        <v>314</v>
      </c>
      <c r="D723" s="212">
        <f>WEEKDAY(Uteis[[#This Row],[Coluna1]],2)</f>
        <v>1</v>
      </c>
      <c r="E723" s="213" t="str">
        <f t="shared" si="36"/>
        <v>segunda-feira</v>
      </c>
      <c r="F723" s="211" t="str">
        <f t="shared" si="37"/>
        <v>Prop 102/20</v>
      </c>
      <c r="G723" s="211" t="str">
        <f t="shared" si="38"/>
        <v>102/20</v>
      </c>
      <c r="H723" s="214" t="str">
        <f>TEXT(Uteis[[#This Row],[Coluna1]],"MM-AAAA")</f>
        <v>03-2021</v>
      </c>
      <c r="I723" s="215"/>
    </row>
    <row r="724" spans="1:9" x14ac:dyDescent="0.25">
      <c r="A724" s="211" t="s">
        <v>317</v>
      </c>
      <c r="B724" s="211" t="s">
        <v>335</v>
      </c>
      <c r="C724" s="211" t="s">
        <v>314</v>
      </c>
      <c r="D724" s="212">
        <f>WEEKDAY(Uteis[[#This Row],[Coluna1]],2)</f>
        <v>2</v>
      </c>
      <c r="E724" s="213" t="str">
        <f t="shared" si="36"/>
        <v>terça-feira</v>
      </c>
      <c r="F724" s="211" t="str">
        <f t="shared" si="37"/>
        <v>Prop 102/20</v>
      </c>
      <c r="G724" s="211" t="str">
        <f t="shared" si="38"/>
        <v>102/20</v>
      </c>
      <c r="H724" s="214" t="str">
        <f>TEXT(Uteis[[#This Row],[Coluna1]],"MM-AAAA")</f>
        <v>03-2021</v>
      </c>
      <c r="I724" s="215"/>
    </row>
    <row r="725" spans="1:9" x14ac:dyDescent="0.25">
      <c r="A725" s="211" t="s">
        <v>318</v>
      </c>
      <c r="B725" s="211" t="s">
        <v>335</v>
      </c>
      <c r="C725" s="211" t="s">
        <v>314</v>
      </c>
      <c r="D725" s="212">
        <f>WEEKDAY(Uteis[[#This Row],[Coluna1]],2)</f>
        <v>3</v>
      </c>
      <c r="E725" s="213" t="str">
        <f t="shared" si="36"/>
        <v>quarta-feira</v>
      </c>
      <c r="F725" s="211" t="str">
        <f t="shared" si="37"/>
        <v>Prop 102/20</v>
      </c>
      <c r="G725" s="211" t="str">
        <f t="shared" si="38"/>
        <v>102/20</v>
      </c>
      <c r="H725" s="214" t="str">
        <f>TEXT(Uteis[[#This Row],[Coluna1]],"MM-AAAA")</f>
        <v>03-2021</v>
      </c>
      <c r="I725" s="215"/>
    </row>
    <row r="726" spans="1:9" x14ac:dyDescent="0.25">
      <c r="A726" s="211" t="s">
        <v>319</v>
      </c>
      <c r="B726" s="211" t="s">
        <v>335</v>
      </c>
      <c r="C726" s="211" t="s">
        <v>130</v>
      </c>
      <c r="D726" s="212">
        <f>WEEKDAY(Uteis[[#This Row],[Coluna1]],2)</f>
        <v>6</v>
      </c>
      <c r="E726" s="213" t="str">
        <f t="shared" si="36"/>
        <v>sábado</v>
      </c>
      <c r="F726" s="211" t="str">
        <f t="shared" si="37"/>
        <v>Prop 197/18</v>
      </c>
      <c r="G726" s="211" t="str">
        <f t="shared" si="38"/>
        <v>197/18</v>
      </c>
      <c r="H726" s="214" t="str">
        <f>TEXT(Uteis[[#This Row],[Coluna1]],"MM-AAAA")</f>
        <v>03-2021</v>
      </c>
      <c r="I726" s="215"/>
    </row>
    <row r="727" spans="1:9" x14ac:dyDescent="0.25">
      <c r="A727" s="211" t="s">
        <v>319</v>
      </c>
      <c r="B727" s="211" t="s">
        <v>335</v>
      </c>
      <c r="C727" s="211" t="s">
        <v>130</v>
      </c>
      <c r="D727" s="212">
        <f>WEEKDAY(Uteis[[#This Row],[Coluna1]],2)</f>
        <v>6</v>
      </c>
      <c r="E727" s="213" t="str">
        <f t="shared" si="36"/>
        <v>sábado</v>
      </c>
      <c r="F727" s="211" t="str">
        <f t="shared" si="37"/>
        <v>Prop 197/18</v>
      </c>
      <c r="G727" s="211" t="str">
        <f t="shared" si="38"/>
        <v>197/18</v>
      </c>
      <c r="H727" s="214" t="str">
        <f>TEXT(Uteis[[#This Row],[Coluna1]],"MM-AAAA")</f>
        <v>03-2021</v>
      </c>
      <c r="I727" s="215"/>
    </row>
    <row r="728" spans="1:9" x14ac:dyDescent="0.25">
      <c r="A728" s="211" t="s">
        <v>308</v>
      </c>
      <c r="B728" s="211" t="s">
        <v>335</v>
      </c>
      <c r="C728" s="211" t="s">
        <v>126</v>
      </c>
      <c r="D728" s="212">
        <f>WEEKDAY(Uteis[[#This Row],[Coluna1]],2)</f>
        <v>5</v>
      </c>
      <c r="E728" s="213" t="str">
        <f t="shared" si="36"/>
        <v>sexta-feira</v>
      </c>
      <c r="F728" s="211" t="str">
        <f t="shared" si="37"/>
        <v>Prop 051/21</v>
      </c>
      <c r="G728" s="211" t="str">
        <f t="shared" si="38"/>
        <v>051/21</v>
      </c>
      <c r="H728" s="214" t="str">
        <f>TEXT(Uteis[[#This Row],[Coluna1]],"MM-AAAA")</f>
        <v>03-2021</v>
      </c>
      <c r="I728" s="215"/>
    </row>
    <row r="729" spans="1:9" x14ac:dyDescent="0.25">
      <c r="A729" s="211" t="s">
        <v>308</v>
      </c>
      <c r="B729" s="211" t="s">
        <v>335</v>
      </c>
      <c r="C729" s="211" t="s">
        <v>126</v>
      </c>
      <c r="D729" s="212">
        <f>WEEKDAY(Uteis[[#This Row],[Coluna1]],2)</f>
        <v>5</v>
      </c>
      <c r="E729" s="213" t="str">
        <f t="shared" si="36"/>
        <v>sexta-feira</v>
      </c>
      <c r="F729" s="211" t="str">
        <f t="shared" si="37"/>
        <v>Prop 051/21</v>
      </c>
      <c r="G729" s="211" t="str">
        <f t="shared" si="38"/>
        <v>051/21</v>
      </c>
      <c r="H729" s="214" t="str">
        <f>TEXT(Uteis[[#This Row],[Coluna1]],"MM-AAAA")</f>
        <v>03-2021</v>
      </c>
      <c r="I729" s="215"/>
    </row>
    <row r="730" spans="1:9" x14ac:dyDescent="0.25">
      <c r="A730" s="211" t="s">
        <v>308</v>
      </c>
      <c r="B730" s="211" t="s">
        <v>335</v>
      </c>
      <c r="C730" s="211" t="s">
        <v>126</v>
      </c>
      <c r="D730" s="212">
        <f>WEEKDAY(Uteis[[#This Row],[Coluna1]],2)</f>
        <v>5</v>
      </c>
      <c r="E730" s="213" t="str">
        <f t="shared" si="36"/>
        <v>sexta-feira</v>
      </c>
      <c r="F730" s="211" t="str">
        <f t="shared" si="37"/>
        <v>Prop 051/21</v>
      </c>
      <c r="G730" s="211" t="str">
        <f t="shared" si="38"/>
        <v>051/21</v>
      </c>
      <c r="H730" s="214" t="str">
        <f>TEXT(Uteis[[#This Row],[Coluna1]],"MM-AAAA")</f>
        <v>03-2021</v>
      </c>
      <c r="I730" s="215"/>
    </row>
    <row r="731" spans="1:9" x14ac:dyDescent="0.25">
      <c r="A731" s="211" t="s">
        <v>319</v>
      </c>
      <c r="B731" s="211" t="s">
        <v>335</v>
      </c>
      <c r="C731" s="211" t="s">
        <v>146</v>
      </c>
      <c r="D731" s="212">
        <f>WEEKDAY(Uteis[[#This Row],[Coluna1]],2)</f>
        <v>6</v>
      </c>
      <c r="E731" s="213" t="str">
        <f t="shared" si="36"/>
        <v>sábado</v>
      </c>
      <c r="F731" s="211" t="str">
        <f t="shared" si="37"/>
        <v>Prop 162/20</v>
      </c>
      <c r="G731" s="211" t="str">
        <f t="shared" si="38"/>
        <v>162/20</v>
      </c>
      <c r="H731" s="214" t="str">
        <f>TEXT(Uteis[[#This Row],[Coluna1]],"MM-AAAA")</f>
        <v>03-2021</v>
      </c>
      <c r="I731" s="215"/>
    </row>
    <row r="732" spans="1:9" x14ac:dyDescent="0.25">
      <c r="A732" s="211" t="s">
        <v>311</v>
      </c>
      <c r="B732" s="211" t="s">
        <v>335</v>
      </c>
      <c r="C732" s="211" t="s">
        <v>126</v>
      </c>
      <c r="D732" s="212">
        <f>WEEKDAY(Uteis[[#This Row],[Coluna1]],2)</f>
        <v>1</v>
      </c>
      <c r="E732" s="213" t="str">
        <f t="shared" si="36"/>
        <v>segunda-feira</v>
      </c>
      <c r="F732" s="211" t="str">
        <f t="shared" si="37"/>
        <v>Prop 051/21</v>
      </c>
      <c r="G732" s="211" t="str">
        <f t="shared" si="38"/>
        <v>051/21</v>
      </c>
      <c r="H732" s="214" t="str">
        <f>TEXT(Uteis[[#This Row],[Coluna1]],"MM-AAAA")</f>
        <v>03-2021</v>
      </c>
      <c r="I732" s="215"/>
    </row>
    <row r="733" spans="1:9" x14ac:dyDescent="0.25">
      <c r="A733" s="211" t="s">
        <v>326</v>
      </c>
      <c r="B733" s="211" t="s">
        <v>335</v>
      </c>
      <c r="C733" s="211" t="s">
        <v>147</v>
      </c>
      <c r="D733" s="212">
        <f>WEEKDAY(Uteis[[#This Row],[Coluna1]],2)</f>
        <v>6</v>
      </c>
      <c r="E733" s="213" t="str">
        <f t="shared" si="36"/>
        <v>sábado</v>
      </c>
      <c r="F733" s="211" t="str">
        <f t="shared" si="37"/>
        <v>Prop 165/20</v>
      </c>
      <c r="G733" s="211" t="str">
        <f t="shared" si="38"/>
        <v>165/20</v>
      </c>
      <c r="H733" s="214" t="str">
        <f>TEXT(Uteis[[#This Row],[Coluna1]],"MM-AAAA")</f>
        <v>03-2021</v>
      </c>
      <c r="I733" s="215"/>
    </row>
    <row r="734" spans="1:9" x14ac:dyDescent="0.25">
      <c r="A734" s="211" t="s">
        <v>311</v>
      </c>
      <c r="B734" s="211" t="s">
        <v>335</v>
      </c>
      <c r="C734" s="211" t="s">
        <v>126</v>
      </c>
      <c r="D734" s="212">
        <f>WEEKDAY(Uteis[[#This Row],[Coluna1]],2)</f>
        <v>1</v>
      </c>
      <c r="E734" s="213" t="str">
        <f t="shared" si="36"/>
        <v>segunda-feira</v>
      </c>
      <c r="F734" s="211" t="str">
        <f t="shared" si="37"/>
        <v>Prop 051/21</v>
      </c>
      <c r="G734" s="211" t="str">
        <f t="shared" si="38"/>
        <v>051/21</v>
      </c>
      <c r="H734" s="214" t="str">
        <f>TEXT(Uteis[[#This Row],[Coluna1]],"MM-AAAA")</f>
        <v>03-2021</v>
      </c>
      <c r="I734" s="215"/>
    </row>
    <row r="735" spans="1:9" x14ac:dyDescent="0.25">
      <c r="A735" s="211" t="s">
        <v>311</v>
      </c>
      <c r="B735" s="211" t="s">
        <v>335</v>
      </c>
      <c r="C735" s="211" t="s">
        <v>126</v>
      </c>
      <c r="D735" s="212">
        <f>WEEKDAY(Uteis[[#This Row],[Coluna1]],2)</f>
        <v>1</v>
      </c>
      <c r="E735" s="213" t="str">
        <f t="shared" si="36"/>
        <v>segunda-feira</v>
      </c>
      <c r="F735" s="211" t="str">
        <f t="shared" si="37"/>
        <v>Prop 051/21</v>
      </c>
      <c r="G735" s="211" t="str">
        <f t="shared" si="38"/>
        <v>051/21</v>
      </c>
      <c r="H735" s="214" t="str">
        <f>TEXT(Uteis[[#This Row],[Coluna1]],"MM-AAAA")</f>
        <v>03-2021</v>
      </c>
      <c r="I735" s="215"/>
    </row>
    <row r="736" spans="1:9" x14ac:dyDescent="0.25">
      <c r="A736" s="211" t="s">
        <v>311</v>
      </c>
      <c r="B736" s="211" t="s">
        <v>335</v>
      </c>
      <c r="C736" s="211" t="s">
        <v>126</v>
      </c>
      <c r="D736" s="212">
        <f>WEEKDAY(Uteis[[#This Row],[Coluna1]],2)</f>
        <v>1</v>
      </c>
      <c r="E736" s="213" t="str">
        <f t="shared" si="36"/>
        <v>segunda-feira</v>
      </c>
      <c r="F736" s="211" t="str">
        <f t="shared" si="37"/>
        <v>Prop 051/21</v>
      </c>
      <c r="G736" s="211" t="str">
        <f t="shared" si="38"/>
        <v>051/21</v>
      </c>
      <c r="H736" s="214" t="str">
        <f>TEXT(Uteis[[#This Row],[Coluna1]],"MM-AAAA")</f>
        <v>03-2021</v>
      </c>
      <c r="I736" s="215"/>
    </row>
    <row r="737" spans="1:9" x14ac:dyDescent="0.25">
      <c r="A737" s="211" t="s">
        <v>301</v>
      </c>
      <c r="B737" s="211" t="s">
        <v>335</v>
      </c>
      <c r="C737" s="211" t="s">
        <v>147</v>
      </c>
      <c r="D737" s="212">
        <f>WEEKDAY(Uteis[[#This Row],[Coluna1]],2)</f>
        <v>4</v>
      </c>
      <c r="E737" s="213" t="str">
        <f t="shared" si="36"/>
        <v>quinta-feira</v>
      </c>
      <c r="F737" s="211" t="str">
        <f t="shared" si="37"/>
        <v>Prop 165/20</v>
      </c>
      <c r="G737" s="211" t="str">
        <f t="shared" si="38"/>
        <v>165/20</v>
      </c>
      <c r="H737" s="214" t="str">
        <f>TEXT(Uteis[[#This Row],[Coluna1]],"MM-AAAA")</f>
        <v>03-2021</v>
      </c>
      <c r="I737" s="215"/>
    </row>
    <row r="738" spans="1:9" x14ac:dyDescent="0.25">
      <c r="A738" s="211" t="s">
        <v>311</v>
      </c>
      <c r="B738" s="211" t="s">
        <v>335</v>
      </c>
      <c r="C738" s="211" t="s">
        <v>126</v>
      </c>
      <c r="D738" s="212">
        <f>WEEKDAY(Uteis[[#This Row],[Coluna1]],2)</f>
        <v>1</v>
      </c>
      <c r="E738" s="213" t="str">
        <f t="shared" si="36"/>
        <v>segunda-feira</v>
      </c>
      <c r="F738" s="211" t="str">
        <f t="shared" si="37"/>
        <v>Prop 051/21</v>
      </c>
      <c r="G738" s="211" t="str">
        <f t="shared" si="38"/>
        <v>051/21</v>
      </c>
      <c r="H738" s="214" t="str">
        <f>TEXT(Uteis[[#This Row],[Coluna1]],"MM-AAAA")</f>
        <v>03-2021</v>
      </c>
      <c r="I738" s="215"/>
    </row>
    <row r="739" spans="1:9" x14ac:dyDescent="0.25">
      <c r="A739" s="211" t="s">
        <v>319</v>
      </c>
      <c r="B739" s="211" t="s">
        <v>335</v>
      </c>
      <c r="C739" s="211" t="s">
        <v>320</v>
      </c>
      <c r="D739" s="212">
        <f>WEEKDAY(Uteis[[#This Row],[Coluna1]],2)</f>
        <v>6</v>
      </c>
      <c r="E739" s="213" t="str">
        <f t="shared" si="36"/>
        <v>sábado</v>
      </c>
      <c r="F739" s="211" t="str">
        <f t="shared" si="37"/>
        <v>Prop 233/20</v>
      </c>
      <c r="G739" s="211" t="str">
        <f t="shared" si="38"/>
        <v>233/20</v>
      </c>
      <c r="H739" s="214" t="str">
        <f>TEXT(Uteis[[#This Row],[Coluna1]],"MM-AAAA")</f>
        <v>03-2021</v>
      </c>
      <c r="I739" s="215"/>
    </row>
    <row r="740" spans="1:9" x14ac:dyDescent="0.25">
      <c r="A740" s="211" t="s">
        <v>319</v>
      </c>
      <c r="B740" s="211" t="s">
        <v>335</v>
      </c>
      <c r="C740" s="211" t="s">
        <v>119</v>
      </c>
      <c r="D740" s="212">
        <f>WEEKDAY(Uteis[[#This Row],[Coluna1]],2)</f>
        <v>6</v>
      </c>
      <c r="E740" s="213" t="str">
        <f t="shared" si="36"/>
        <v>sábado</v>
      </c>
      <c r="F740" s="211" t="str">
        <f t="shared" si="37"/>
        <v>Prop 025/20</v>
      </c>
      <c r="G740" s="211" t="str">
        <f t="shared" si="38"/>
        <v>025/20</v>
      </c>
      <c r="H740" s="214" t="str">
        <f>TEXT(Uteis[[#This Row],[Coluna1]],"MM-AAAA")</f>
        <v>03-2021</v>
      </c>
      <c r="I740" s="215"/>
    </row>
    <row r="741" spans="1:9" x14ac:dyDescent="0.25">
      <c r="A741" s="211" t="s">
        <v>311</v>
      </c>
      <c r="B741" s="211" t="s">
        <v>335</v>
      </c>
      <c r="C741" s="211" t="s">
        <v>126</v>
      </c>
      <c r="D741" s="212">
        <f>WEEKDAY(Uteis[[#This Row],[Coluna1]],2)</f>
        <v>1</v>
      </c>
      <c r="E741" s="213" t="str">
        <f t="shared" si="36"/>
        <v>segunda-feira</v>
      </c>
      <c r="F741" s="211" t="str">
        <f t="shared" si="37"/>
        <v>Prop 051/21</v>
      </c>
      <c r="G741" s="211" t="str">
        <f t="shared" si="38"/>
        <v>051/21</v>
      </c>
      <c r="H741" s="214" t="str">
        <f>TEXT(Uteis[[#This Row],[Coluna1]],"MM-AAAA")</f>
        <v>03-2021</v>
      </c>
      <c r="I741" s="215"/>
    </row>
    <row r="742" spans="1:9" x14ac:dyDescent="0.25">
      <c r="A742" s="211" t="s">
        <v>311</v>
      </c>
      <c r="B742" s="211" t="s">
        <v>335</v>
      </c>
      <c r="C742" s="211" t="s">
        <v>126</v>
      </c>
      <c r="D742" s="212">
        <f>WEEKDAY(Uteis[[#This Row],[Coluna1]],2)</f>
        <v>1</v>
      </c>
      <c r="E742" s="213" t="str">
        <f t="shared" si="36"/>
        <v>segunda-feira</v>
      </c>
      <c r="F742" s="211" t="str">
        <f t="shared" si="37"/>
        <v>Prop 051/21</v>
      </c>
      <c r="G742" s="211" t="str">
        <f t="shared" si="38"/>
        <v>051/21</v>
      </c>
      <c r="H742" s="214" t="str">
        <f>TEXT(Uteis[[#This Row],[Coluna1]],"MM-AAAA")</f>
        <v>03-2021</v>
      </c>
      <c r="I742" s="215"/>
    </row>
    <row r="743" spans="1:9" x14ac:dyDescent="0.25">
      <c r="A743" s="211" t="s">
        <v>312</v>
      </c>
      <c r="B743" s="211" t="s">
        <v>335</v>
      </c>
      <c r="C743" s="211" t="s">
        <v>126</v>
      </c>
      <c r="D743" s="212">
        <f>WEEKDAY(Uteis[[#This Row],[Coluna1]],2)</f>
        <v>2</v>
      </c>
      <c r="E743" s="213" t="str">
        <f t="shared" si="36"/>
        <v>terça-feira</v>
      </c>
      <c r="F743" s="211" t="str">
        <f t="shared" si="37"/>
        <v>Prop 051/21</v>
      </c>
      <c r="G743" s="211" t="str">
        <f t="shared" si="38"/>
        <v>051/21</v>
      </c>
      <c r="H743" s="214" t="str">
        <f>TEXT(Uteis[[#This Row],[Coluna1]],"MM-AAAA")</f>
        <v>03-2021</v>
      </c>
      <c r="I743" s="215"/>
    </row>
    <row r="744" spans="1:9" x14ac:dyDescent="0.25">
      <c r="A744" s="211" t="s">
        <v>307</v>
      </c>
      <c r="B744" s="211" t="s">
        <v>335</v>
      </c>
      <c r="C744" s="211" t="s">
        <v>327</v>
      </c>
      <c r="D744" s="212">
        <f>WEEKDAY(Uteis[[#This Row],[Coluna1]],2)</f>
        <v>4</v>
      </c>
      <c r="E744" s="213" t="str">
        <f t="shared" si="36"/>
        <v>quinta-feira</v>
      </c>
      <c r="F744" s="211" t="str">
        <f t="shared" si="37"/>
        <v>Prop 307/19</v>
      </c>
      <c r="G744" s="211" t="str">
        <f t="shared" si="38"/>
        <v>307/19</v>
      </c>
      <c r="H744" s="214" t="str">
        <f>TEXT(Uteis[[#This Row],[Coluna1]],"MM-AAAA")</f>
        <v>03-2021</v>
      </c>
      <c r="I744" s="215"/>
    </row>
    <row r="745" spans="1:9" x14ac:dyDescent="0.25">
      <c r="A745" s="211" t="s">
        <v>308</v>
      </c>
      <c r="B745" s="211" t="s">
        <v>335</v>
      </c>
      <c r="C745" s="211" t="s">
        <v>320</v>
      </c>
      <c r="D745" s="212">
        <f>WEEKDAY(Uteis[[#This Row],[Coluna1]],2)</f>
        <v>5</v>
      </c>
      <c r="E745" s="213" t="str">
        <f t="shared" si="36"/>
        <v>sexta-feira</v>
      </c>
      <c r="F745" s="211" t="str">
        <f t="shared" si="37"/>
        <v>Prop 233/20</v>
      </c>
      <c r="G745" s="211" t="str">
        <f t="shared" si="38"/>
        <v>233/20</v>
      </c>
      <c r="H745" s="214" t="str">
        <f>TEXT(Uteis[[#This Row],[Coluna1]],"MM-AAAA")</f>
        <v>03-2021</v>
      </c>
      <c r="I745" s="215"/>
    </row>
    <row r="746" spans="1:9" x14ac:dyDescent="0.25">
      <c r="A746" s="211" t="s">
        <v>319</v>
      </c>
      <c r="B746" s="211" t="s">
        <v>335</v>
      </c>
      <c r="C746" s="211" t="s">
        <v>119</v>
      </c>
      <c r="D746" s="212">
        <f>WEEKDAY(Uteis[[#This Row],[Coluna1]],2)</f>
        <v>6</v>
      </c>
      <c r="E746" s="213" t="str">
        <f t="shared" si="36"/>
        <v>sábado</v>
      </c>
      <c r="F746" s="211" t="str">
        <f t="shared" si="37"/>
        <v>Prop 025/20</v>
      </c>
      <c r="G746" s="211" t="str">
        <f t="shared" si="38"/>
        <v>025/20</v>
      </c>
      <c r="H746" s="214" t="str">
        <f>TEXT(Uteis[[#This Row],[Coluna1]],"MM-AAAA")</f>
        <v>03-2021</v>
      </c>
      <c r="I746" s="215"/>
    </row>
    <row r="747" spans="1:9" x14ac:dyDescent="0.25">
      <c r="A747" s="211" t="s">
        <v>319</v>
      </c>
      <c r="B747" s="211" t="s">
        <v>335</v>
      </c>
      <c r="C747" s="211" t="s">
        <v>146</v>
      </c>
      <c r="D747" s="212">
        <f>WEEKDAY(Uteis[[#This Row],[Coluna1]],2)</f>
        <v>6</v>
      </c>
      <c r="E747" s="213" t="str">
        <f t="shared" si="36"/>
        <v>sábado</v>
      </c>
      <c r="F747" s="211" t="str">
        <f t="shared" si="37"/>
        <v>Prop 162/20</v>
      </c>
      <c r="G747" s="211" t="str">
        <f t="shared" si="38"/>
        <v>162/20</v>
      </c>
      <c r="H747" s="214" t="str">
        <f>TEXT(Uteis[[#This Row],[Coluna1]],"MM-AAAA")</f>
        <v>03-2021</v>
      </c>
      <c r="I747" s="215"/>
    </row>
    <row r="748" spans="1:9" x14ac:dyDescent="0.25">
      <c r="A748" s="211" t="s">
        <v>311</v>
      </c>
      <c r="B748" s="211" t="s">
        <v>335</v>
      </c>
      <c r="C748" s="211" t="s">
        <v>327</v>
      </c>
      <c r="D748" s="212">
        <f>WEEKDAY(Uteis[[#This Row],[Coluna1]],2)</f>
        <v>1</v>
      </c>
      <c r="E748" s="213" t="str">
        <f t="shared" si="36"/>
        <v>segunda-feira</v>
      </c>
      <c r="F748" s="211" t="str">
        <f t="shared" si="37"/>
        <v>Prop 307/19</v>
      </c>
      <c r="G748" s="211" t="str">
        <f t="shared" si="38"/>
        <v>307/19</v>
      </c>
      <c r="H748" s="214" t="str">
        <f>TEXT(Uteis[[#This Row],[Coluna1]],"MM-AAAA")</f>
        <v>03-2021</v>
      </c>
      <c r="I748" s="215"/>
    </row>
    <row r="749" spans="1:9" x14ac:dyDescent="0.25">
      <c r="A749" s="211" t="s">
        <v>312</v>
      </c>
      <c r="B749" s="211" t="s">
        <v>335</v>
      </c>
      <c r="C749" s="211" t="s">
        <v>327</v>
      </c>
      <c r="D749" s="212">
        <f>WEEKDAY(Uteis[[#This Row],[Coluna1]],2)</f>
        <v>2</v>
      </c>
      <c r="E749" s="213" t="str">
        <f t="shared" si="36"/>
        <v>terça-feira</v>
      </c>
      <c r="F749" s="211" t="str">
        <f t="shared" si="37"/>
        <v>Prop 307/19</v>
      </c>
      <c r="G749" s="211" t="str">
        <f t="shared" si="38"/>
        <v>307/19</v>
      </c>
      <c r="H749" s="214" t="str">
        <f>TEXT(Uteis[[#This Row],[Coluna1]],"MM-AAAA")</f>
        <v>03-2021</v>
      </c>
      <c r="I749" s="215"/>
    </row>
    <row r="750" spans="1:9" x14ac:dyDescent="0.25">
      <c r="A750" s="211" t="s">
        <v>313</v>
      </c>
      <c r="B750" s="211" t="s">
        <v>335</v>
      </c>
      <c r="C750" s="211" t="s">
        <v>329</v>
      </c>
      <c r="D750" s="212">
        <f>WEEKDAY(Uteis[[#This Row],[Coluna1]],2)</f>
        <v>3</v>
      </c>
      <c r="E750" s="213" t="str">
        <f t="shared" si="36"/>
        <v>quarta-feira</v>
      </c>
      <c r="F750" s="211" t="str">
        <f t="shared" si="37"/>
        <v>Prop 120/21</v>
      </c>
      <c r="G750" s="211" t="str">
        <f t="shared" si="38"/>
        <v>120/21</v>
      </c>
      <c r="H750" s="214" t="str">
        <f>TEXT(Uteis[[#This Row],[Coluna1]],"MM-AAAA")</f>
        <v>03-2021</v>
      </c>
      <c r="I750" s="215"/>
    </row>
    <row r="751" spans="1:9" x14ac:dyDescent="0.25">
      <c r="A751" s="211" t="s">
        <v>315</v>
      </c>
      <c r="B751" s="211" t="s">
        <v>335</v>
      </c>
      <c r="C751" s="211" t="s">
        <v>330</v>
      </c>
      <c r="D751" s="212">
        <f>WEEKDAY(Uteis[[#This Row],[Coluna1]],2)</f>
        <v>4</v>
      </c>
      <c r="E751" s="213" t="str">
        <f t="shared" si="36"/>
        <v>quinta-feira</v>
      </c>
      <c r="F751" s="211" t="str">
        <f t="shared" si="37"/>
        <v>Prop 003/21</v>
      </c>
      <c r="G751" s="211" t="str">
        <f t="shared" si="38"/>
        <v>003/21</v>
      </c>
      <c r="H751" s="214" t="str">
        <f>TEXT(Uteis[[#This Row],[Coluna1]],"MM-AAAA")</f>
        <v>03-2021</v>
      </c>
      <c r="I751" s="215"/>
    </row>
    <row r="752" spans="1:9" x14ac:dyDescent="0.25">
      <c r="A752" s="211" t="s">
        <v>324</v>
      </c>
      <c r="B752" s="211" t="s">
        <v>335</v>
      </c>
      <c r="C752" s="211" t="s">
        <v>325</v>
      </c>
      <c r="D752" s="212">
        <f>WEEKDAY(Uteis[[#This Row],[Coluna1]],2)</f>
        <v>5</v>
      </c>
      <c r="E752" s="213" t="str">
        <f t="shared" si="36"/>
        <v>sexta-feira</v>
      </c>
      <c r="F752" s="211" t="str">
        <f t="shared" si="37"/>
        <v>Prop 096/21</v>
      </c>
      <c r="G752" s="211" t="str">
        <f t="shared" si="38"/>
        <v>096/21</v>
      </c>
      <c r="H752" s="214" t="str">
        <f>TEXT(Uteis[[#This Row],[Coluna1]],"MM-AAAA")</f>
        <v>03-2021</v>
      </c>
      <c r="I752" s="215"/>
    </row>
    <row r="753" spans="1:9" x14ac:dyDescent="0.25">
      <c r="A753" s="211" t="s">
        <v>333</v>
      </c>
      <c r="B753" s="211" t="s">
        <v>335</v>
      </c>
      <c r="C753" s="211" t="s">
        <v>334</v>
      </c>
      <c r="D753" s="212">
        <f>WEEKDAY(Uteis[[#This Row],[Coluna1]],2)</f>
        <v>6</v>
      </c>
      <c r="E753" s="213" t="str">
        <f t="shared" si="36"/>
        <v>sábado</v>
      </c>
      <c r="F753" s="211" t="str">
        <f t="shared" si="37"/>
        <v>Prop 122/21</v>
      </c>
      <c r="G753" s="211" t="str">
        <f t="shared" si="38"/>
        <v>122/21</v>
      </c>
      <c r="H753" s="214" t="str">
        <f>TEXT(Uteis[[#This Row],[Coluna1]],"MM-AAAA")</f>
        <v>03-2021</v>
      </c>
      <c r="I753" s="215"/>
    </row>
    <row r="754" spans="1:9" x14ac:dyDescent="0.25">
      <c r="A754" s="211" t="s">
        <v>309</v>
      </c>
      <c r="B754" s="211" t="s">
        <v>335</v>
      </c>
      <c r="C754" s="211" t="s">
        <v>146</v>
      </c>
      <c r="D754" s="212">
        <f>WEEKDAY(Uteis[[#This Row],[Coluna1]],2)</f>
        <v>6</v>
      </c>
      <c r="E754" s="213" t="str">
        <f t="shared" si="36"/>
        <v>sábado</v>
      </c>
      <c r="F754" s="211" t="str">
        <f t="shared" si="37"/>
        <v>Prop 162/20</v>
      </c>
      <c r="G754" s="211" t="str">
        <f t="shared" si="38"/>
        <v>162/20</v>
      </c>
      <c r="H754" s="214" t="str">
        <f>TEXT(Uteis[[#This Row],[Coluna1]],"MM-AAAA")</f>
        <v>03-2021</v>
      </c>
      <c r="I754" s="215"/>
    </row>
    <row r="755" spans="1:9" x14ac:dyDescent="0.25">
      <c r="A755" s="211" t="s">
        <v>316</v>
      </c>
      <c r="B755" s="211" t="s">
        <v>335</v>
      </c>
      <c r="C755" s="211" t="s">
        <v>325</v>
      </c>
      <c r="D755" s="212">
        <f>WEEKDAY(Uteis[[#This Row],[Coluna1]],2)</f>
        <v>1</v>
      </c>
      <c r="E755" s="213" t="str">
        <f t="shared" si="36"/>
        <v>segunda-feira</v>
      </c>
      <c r="F755" s="211" t="str">
        <f t="shared" si="37"/>
        <v>Prop 096/21</v>
      </c>
      <c r="G755" s="211" t="str">
        <f t="shared" si="38"/>
        <v>096/21</v>
      </c>
      <c r="H755" s="214" t="str">
        <f>TEXT(Uteis[[#This Row],[Coluna1]],"MM-AAAA")</f>
        <v>03-2021</v>
      </c>
      <c r="I755" s="215"/>
    </row>
    <row r="756" spans="1:9" x14ac:dyDescent="0.25">
      <c r="A756" s="211" t="s">
        <v>317</v>
      </c>
      <c r="B756" s="211" t="s">
        <v>335</v>
      </c>
      <c r="C756" s="211" t="s">
        <v>147</v>
      </c>
      <c r="D756" s="212">
        <f>WEEKDAY(Uteis[[#This Row],[Coluna1]],2)</f>
        <v>2</v>
      </c>
      <c r="E756" s="213" t="str">
        <f t="shared" si="36"/>
        <v>terça-feira</v>
      </c>
      <c r="F756" s="211" t="str">
        <f t="shared" si="37"/>
        <v>Prop 165/20</v>
      </c>
      <c r="G756" s="211" t="str">
        <f t="shared" si="38"/>
        <v>165/20</v>
      </c>
      <c r="H756" s="214" t="str">
        <f>TEXT(Uteis[[#This Row],[Coluna1]],"MM-AAAA")</f>
        <v>03-2021</v>
      </c>
      <c r="I756" s="215"/>
    </row>
    <row r="757" spans="1:9" x14ac:dyDescent="0.25">
      <c r="A757" s="211" t="s">
        <v>318</v>
      </c>
      <c r="B757" s="211" t="s">
        <v>335</v>
      </c>
      <c r="C757" s="211" t="s">
        <v>328</v>
      </c>
      <c r="D757" s="212">
        <f>WEEKDAY(Uteis[[#This Row],[Coluna1]],2)</f>
        <v>3</v>
      </c>
      <c r="E757" s="213" t="str">
        <f t="shared" si="36"/>
        <v>quarta-feira</v>
      </c>
      <c r="F757" s="211" t="str">
        <f t="shared" si="37"/>
        <v>Prop 069/21</v>
      </c>
      <c r="G757" s="211" t="str">
        <f t="shared" si="38"/>
        <v>069/21</v>
      </c>
      <c r="H757" s="214" t="str">
        <f>TEXT(Uteis[[#This Row],[Coluna1]],"MM-AAAA")</f>
        <v>03-2021</v>
      </c>
      <c r="I757" s="215"/>
    </row>
    <row r="758" spans="1:9" x14ac:dyDescent="0.25">
      <c r="A758" s="211" t="s">
        <v>293</v>
      </c>
      <c r="B758" s="211" t="s">
        <v>335</v>
      </c>
      <c r="C758" s="211" t="s">
        <v>143</v>
      </c>
      <c r="D758" s="212">
        <f>WEEKDAY(Uteis[[#This Row],[Coluna1]],2)</f>
        <v>1</v>
      </c>
      <c r="E758" s="213" t="str">
        <f t="shared" si="36"/>
        <v>segunda-feira</v>
      </c>
      <c r="F758" s="211" t="str">
        <f t="shared" si="37"/>
        <v>Prop 021/21</v>
      </c>
      <c r="G758" s="211" t="str">
        <f t="shared" si="38"/>
        <v>021/21</v>
      </c>
      <c r="H758" s="214" t="str">
        <f>TEXT(Uteis[[#This Row],[Coluna1]],"MM-AAAA")</f>
        <v>03-2021</v>
      </c>
      <c r="I758" s="215"/>
    </row>
    <row r="759" spans="1:9" x14ac:dyDescent="0.25">
      <c r="A759" s="211" t="s">
        <v>294</v>
      </c>
      <c r="B759" s="211" t="s">
        <v>335</v>
      </c>
      <c r="C759" s="211" t="s">
        <v>143</v>
      </c>
      <c r="D759" s="212">
        <f>WEEKDAY(Uteis[[#This Row],[Coluna1]],2)</f>
        <v>2</v>
      </c>
      <c r="E759" s="213" t="str">
        <f t="shared" si="36"/>
        <v>terça-feira</v>
      </c>
      <c r="F759" s="211" t="str">
        <f t="shared" si="37"/>
        <v>Prop 021/21</v>
      </c>
      <c r="G759" s="211" t="str">
        <f t="shared" si="38"/>
        <v>021/21</v>
      </c>
      <c r="H759" s="214" t="str">
        <f>TEXT(Uteis[[#This Row],[Coluna1]],"MM-AAAA")</f>
        <v>03-2021</v>
      </c>
      <c r="I759" s="215"/>
    </row>
    <row r="760" spans="1:9" x14ac:dyDescent="0.25">
      <c r="A760" s="211" t="s">
        <v>312</v>
      </c>
      <c r="B760" s="211" t="s">
        <v>335</v>
      </c>
      <c r="C760" s="211" t="s">
        <v>126</v>
      </c>
      <c r="D760" s="212">
        <f>WEEKDAY(Uteis[[#This Row],[Coluna1]],2)</f>
        <v>2</v>
      </c>
      <c r="E760" s="213" t="str">
        <f t="shared" si="36"/>
        <v>terça-feira</v>
      </c>
      <c r="F760" s="211" t="str">
        <f t="shared" si="37"/>
        <v>Prop 051/21</v>
      </c>
      <c r="G760" s="211" t="str">
        <f t="shared" si="38"/>
        <v>051/21</v>
      </c>
      <c r="H760" s="214" t="str">
        <f>TEXT(Uteis[[#This Row],[Coluna1]],"MM-AAAA")</f>
        <v>03-2021</v>
      </c>
      <c r="I760" s="215"/>
    </row>
    <row r="761" spans="1:9" x14ac:dyDescent="0.25">
      <c r="A761" s="211" t="s">
        <v>312</v>
      </c>
      <c r="B761" s="211" t="s">
        <v>335</v>
      </c>
      <c r="C761" s="211" t="s">
        <v>126</v>
      </c>
      <c r="D761" s="212">
        <f>WEEKDAY(Uteis[[#This Row],[Coluna1]],2)</f>
        <v>2</v>
      </c>
      <c r="E761" s="213" t="str">
        <f t="shared" si="36"/>
        <v>terça-feira</v>
      </c>
      <c r="F761" s="211" t="str">
        <f t="shared" si="37"/>
        <v>Prop 051/21</v>
      </c>
      <c r="G761" s="211" t="str">
        <f t="shared" si="38"/>
        <v>051/21</v>
      </c>
      <c r="H761" s="214" t="str">
        <f>TEXT(Uteis[[#This Row],[Coluna1]],"MM-AAAA")</f>
        <v>03-2021</v>
      </c>
      <c r="I761" s="215"/>
    </row>
    <row r="762" spans="1:9" x14ac:dyDescent="0.25">
      <c r="A762" s="211" t="s">
        <v>312</v>
      </c>
      <c r="B762" s="211" t="s">
        <v>335</v>
      </c>
      <c r="C762" s="211" t="s">
        <v>126</v>
      </c>
      <c r="D762" s="212">
        <f>WEEKDAY(Uteis[[#This Row],[Coluna1]],2)</f>
        <v>2</v>
      </c>
      <c r="E762" s="213" t="str">
        <f t="shared" si="36"/>
        <v>terça-feira</v>
      </c>
      <c r="F762" s="211" t="str">
        <f t="shared" si="37"/>
        <v>Prop 051/21</v>
      </c>
      <c r="G762" s="211" t="str">
        <f t="shared" si="38"/>
        <v>051/21</v>
      </c>
      <c r="H762" s="214" t="str">
        <f>TEXT(Uteis[[#This Row],[Coluna1]],"MM-AAAA")</f>
        <v>03-2021</v>
      </c>
      <c r="I762" s="215"/>
    </row>
    <row r="763" spans="1:9" x14ac:dyDescent="0.25">
      <c r="A763" s="211" t="s">
        <v>309</v>
      </c>
      <c r="B763" s="211" t="s">
        <v>335</v>
      </c>
      <c r="C763" s="211" t="s">
        <v>146</v>
      </c>
      <c r="D763" s="212">
        <f>WEEKDAY(Uteis[[#This Row],[Coluna1]],2)</f>
        <v>6</v>
      </c>
      <c r="E763" s="213" t="str">
        <f t="shared" si="36"/>
        <v>sábado</v>
      </c>
      <c r="F763" s="211" t="str">
        <f t="shared" si="37"/>
        <v>Prop 162/20</v>
      </c>
      <c r="G763" s="211" t="str">
        <f t="shared" si="38"/>
        <v>162/20</v>
      </c>
      <c r="H763" s="214" t="str">
        <f>TEXT(Uteis[[#This Row],[Coluna1]],"MM-AAAA")</f>
        <v>03-2021</v>
      </c>
      <c r="I763" s="215"/>
    </row>
    <row r="764" spans="1:9" x14ac:dyDescent="0.25">
      <c r="A764" s="211" t="s">
        <v>312</v>
      </c>
      <c r="B764" s="211" t="s">
        <v>335</v>
      </c>
      <c r="C764" s="211" t="s">
        <v>126</v>
      </c>
      <c r="D764" s="212">
        <f>WEEKDAY(Uteis[[#This Row],[Coluna1]],2)</f>
        <v>2</v>
      </c>
      <c r="E764" s="213" t="str">
        <f t="shared" si="36"/>
        <v>terça-feira</v>
      </c>
      <c r="F764" s="211" t="str">
        <f t="shared" si="37"/>
        <v>Prop 051/21</v>
      </c>
      <c r="G764" s="211" t="str">
        <f t="shared" si="38"/>
        <v>051/21</v>
      </c>
      <c r="H764" s="214" t="str">
        <f>TEXT(Uteis[[#This Row],[Coluna1]],"MM-AAAA")</f>
        <v>03-2021</v>
      </c>
      <c r="I764" s="215"/>
    </row>
    <row r="765" spans="1:9" x14ac:dyDescent="0.25">
      <c r="A765" s="211" t="s">
        <v>312</v>
      </c>
      <c r="B765" s="211" t="s">
        <v>335</v>
      </c>
      <c r="C765" s="211" t="s">
        <v>126</v>
      </c>
      <c r="D765" s="212">
        <f>WEEKDAY(Uteis[[#This Row],[Coluna1]],2)</f>
        <v>2</v>
      </c>
      <c r="E765" s="213" t="str">
        <f t="shared" si="36"/>
        <v>terça-feira</v>
      </c>
      <c r="F765" s="211" t="str">
        <f t="shared" si="37"/>
        <v>Prop 051/21</v>
      </c>
      <c r="G765" s="211" t="str">
        <f t="shared" si="38"/>
        <v>051/21</v>
      </c>
      <c r="H765" s="214" t="str">
        <f>TEXT(Uteis[[#This Row],[Coluna1]],"MM-AAAA")</f>
        <v>03-2021</v>
      </c>
      <c r="I765" s="215"/>
    </row>
    <row r="766" spans="1:9" x14ac:dyDescent="0.25">
      <c r="A766" s="211" t="s">
        <v>307</v>
      </c>
      <c r="B766" s="211" t="s">
        <v>335</v>
      </c>
      <c r="C766" s="211" t="s">
        <v>323</v>
      </c>
      <c r="D766" s="212">
        <f>WEEKDAY(Uteis[[#This Row],[Coluna1]],2)</f>
        <v>4</v>
      </c>
      <c r="E766" s="213" t="str">
        <f t="shared" si="36"/>
        <v>quinta-feira</v>
      </c>
      <c r="F766" s="211" t="str">
        <f t="shared" si="37"/>
        <v>Prop 024/21</v>
      </c>
      <c r="G766" s="211" t="str">
        <f t="shared" si="38"/>
        <v>024/21</v>
      </c>
      <c r="H766" s="214" t="str">
        <f>TEXT(Uteis[[#This Row],[Coluna1]],"MM-AAAA")</f>
        <v>03-2021</v>
      </c>
      <c r="I766" s="215"/>
    </row>
    <row r="767" spans="1:9" x14ac:dyDescent="0.25">
      <c r="A767" s="211" t="s">
        <v>307</v>
      </c>
      <c r="B767" s="211" t="s">
        <v>335</v>
      </c>
      <c r="C767" s="211" t="s">
        <v>323</v>
      </c>
      <c r="D767" s="212">
        <f>WEEKDAY(Uteis[[#This Row],[Coluna1]],2)</f>
        <v>4</v>
      </c>
      <c r="E767" s="213" t="str">
        <f t="shared" si="36"/>
        <v>quinta-feira</v>
      </c>
      <c r="F767" s="211" t="str">
        <f t="shared" si="37"/>
        <v>Prop 024/21</v>
      </c>
      <c r="G767" s="211" t="str">
        <f t="shared" si="38"/>
        <v>024/21</v>
      </c>
      <c r="H767" s="214" t="str">
        <f>TEXT(Uteis[[#This Row],[Coluna1]],"MM-AAAA")</f>
        <v>03-2021</v>
      </c>
      <c r="I767" s="215"/>
    </row>
    <row r="768" spans="1:9" x14ac:dyDescent="0.25">
      <c r="A768" s="211" t="s">
        <v>308</v>
      </c>
      <c r="B768" s="211" t="s">
        <v>335</v>
      </c>
      <c r="C768" s="211" t="s">
        <v>323</v>
      </c>
      <c r="D768" s="212">
        <f>WEEKDAY(Uteis[[#This Row],[Coluna1]],2)</f>
        <v>5</v>
      </c>
      <c r="E768" s="213" t="str">
        <f t="shared" si="36"/>
        <v>sexta-feira</v>
      </c>
      <c r="F768" s="211" t="str">
        <f t="shared" si="37"/>
        <v>Prop 024/21</v>
      </c>
      <c r="G768" s="211" t="str">
        <f t="shared" si="38"/>
        <v>024/21</v>
      </c>
      <c r="H768" s="214" t="str">
        <f>TEXT(Uteis[[#This Row],[Coluna1]],"MM-AAAA")</f>
        <v>03-2021</v>
      </c>
      <c r="I768" s="215"/>
    </row>
    <row r="769" spans="1:9" x14ac:dyDescent="0.25">
      <c r="A769" s="211" t="s">
        <v>309</v>
      </c>
      <c r="B769" s="211" t="s">
        <v>335</v>
      </c>
      <c r="C769" s="211" t="s">
        <v>146</v>
      </c>
      <c r="D769" s="212">
        <f>WEEKDAY(Uteis[[#This Row],[Coluna1]],2)</f>
        <v>6</v>
      </c>
      <c r="E769" s="213" t="str">
        <f t="shared" si="36"/>
        <v>sábado</v>
      </c>
      <c r="F769" s="211" t="str">
        <f t="shared" si="37"/>
        <v>Prop 162/20</v>
      </c>
      <c r="G769" s="211" t="str">
        <f t="shared" si="38"/>
        <v>162/20</v>
      </c>
      <c r="H769" s="214" t="str">
        <f>TEXT(Uteis[[#This Row],[Coluna1]],"MM-AAAA")</f>
        <v>03-2021</v>
      </c>
      <c r="I769" s="215"/>
    </row>
    <row r="770" spans="1:9" x14ac:dyDescent="0.25">
      <c r="A770" s="211" t="s">
        <v>309</v>
      </c>
      <c r="B770" s="211" t="s">
        <v>335</v>
      </c>
      <c r="C770" s="211" t="s">
        <v>146</v>
      </c>
      <c r="D770" s="212">
        <f>WEEKDAY(Uteis[[#This Row],[Coluna1]],2)</f>
        <v>6</v>
      </c>
      <c r="E770" s="213" t="str">
        <f t="shared" si="36"/>
        <v>sábado</v>
      </c>
      <c r="F770" s="211" t="str">
        <f t="shared" si="37"/>
        <v>Prop 162/20</v>
      </c>
      <c r="G770" s="211" t="str">
        <f t="shared" si="38"/>
        <v>162/20</v>
      </c>
      <c r="H770" s="214" t="str">
        <f>TEXT(Uteis[[#This Row],[Coluna1]],"MM-AAAA")</f>
        <v>03-2021</v>
      </c>
      <c r="I770" s="215"/>
    </row>
    <row r="771" spans="1:9" x14ac:dyDescent="0.25">
      <c r="A771" s="211" t="s">
        <v>308</v>
      </c>
      <c r="B771" s="211" t="s">
        <v>335</v>
      </c>
      <c r="C771" s="211" t="s">
        <v>323</v>
      </c>
      <c r="D771" s="212">
        <f>WEEKDAY(Uteis[[#This Row],[Coluna1]],2)</f>
        <v>5</v>
      </c>
      <c r="E771" s="213" t="str">
        <f t="shared" si="36"/>
        <v>sexta-feira</v>
      </c>
      <c r="F771" s="211" t="str">
        <f t="shared" si="37"/>
        <v>Prop 024/21</v>
      </c>
      <c r="G771" s="211" t="str">
        <f t="shared" si="38"/>
        <v>024/21</v>
      </c>
      <c r="H771" s="214" t="str">
        <f>TEXT(Uteis[[#This Row],[Coluna1]],"MM-AAAA")</f>
        <v>03-2021</v>
      </c>
      <c r="I771" s="215"/>
    </row>
    <row r="772" spans="1:9" x14ac:dyDescent="0.25">
      <c r="A772" s="211" t="s">
        <v>308</v>
      </c>
      <c r="B772" s="211" t="s">
        <v>335</v>
      </c>
      <c r="C772" s="211" t="s">
        <v>323</v>
      </c>
      <c r="D772" s="212">
        <f>WEEKDAY(Uteis[[#This Row],[Coluna1]],2)</f>
        <v>5</v>
      </c>
      <c r="E772" s="213" t="str">
        <f t="shared" si="36"/>
        <v>sexta-feira</v>
      </c>
      <c r="F772" s="211" t="str">
        <f t="shared" si="37"/>
        <v>Prop 024/21</v>
      </c>
      <c r="G772" s="211" t="str">
        <f t="shared" si="38"/>
        <v>024/21</v>
      </c>
      <c r="H772" s="214" t="str">
        <f>TEXT(Uteis[[#This Row],[Coluna1]],"MM-AAAA")</f>
        <v>03-2021</v>
      </c>
      <c r="I772" s="215"/>
    </row>
    <row r="773" spans="1:9" x14ac:dyDescent="0.25">
      <c r="A773" s="211" t="s">
        <v>311</v>
      </c>
      <c r="B773" s="211" t="s">
        <v>335</v>
      </c>
      <c r="C773" s="211" t="s">
        <v>323</v>
      </c>
      <c r="D773" s="212">
        <f>WEEKDAY(Uteis[[#This Row],[Coluna1]],2)</f>
        <v>1</v>
      </c>
      <c r="E773" s="213" t="str">
        <f t="shared" si="36"/>
        <v>segunda-feira</v>
      </c>
      <c r="F773" s="211" t="str">
        <f t="shared" si="37"/>
        <v>Prop 024/21</v>
      </c>
      <c r="G773" s="211" t="str">
        <f t="shared" si="38"/>
        <v>024/21</v>
      </c>
      <c r="H773" s="214" t="str">
        <f>TEXT(Uteis[[#This Row],[Coluna1]],"MM-AAAA")</f>
        <v>03-2021</v>
      </c>
      <c r="I773" s="215"/>
    </row>
    <row r="774" spans="1:9" x14ac:dyDescent="0.25">
      <c r="A774" s="211" t="s">
        <v>311</v>
      </c>
      <c r="B774" s="211" t="s">
        <v>335</v>
      </c>
      <c r="C774" s="211" t="s">
        <v>323</v>
      </c>
      <c r="D774" s="212">
        <f>WEEKDAY(Uteis[[#This Row],[Coluna1]],2)</f>
        <v>1</v>
      </c>
      <c r="E774" s="213" t="str">
        <f t="shared" si="36"/>
        <v>segunda-feira</v>
      </c>
      <c r="F774" s="211" t="str">
        <f t="shared" si="37"/>
        <v>Prop 024/21</v>
      </c>
      <c r="G774" s="211" t="str">
        <f t="shared" si="38"/>
        <v>024/21</v>
      </c>
      <c r="H774" s="214" t="str">
        <f>TEXT(Uteis[[#This Row],[Coluna1]],"MM-AAAA")</f>
        <v>03-2021</v>
      </c>
      <c r="I774" s="215"/>
    </row>
    <row r="775" spans="1:9" x14ac:dyDescent="0.25">
      <c r="A775" s="211" t="s">
        <v>311</v>
      </c>
      <c r="B775" s="211" t="s">
        <v>335</v>
      </c>
      <c r="C775" s="211" t="s">
        <v>323</v>
      </c>
      <c r="D775" s="212">
        <f>WEEKDAY(Uteis[[#This Row],[Coluna1]],2)</f>
        <v>1</v>
      </c>
      <c r="E775" s="213" t="str">
        <f t="shared" si="36"/>
        <v>segunda-feira</v>
      </c>
      <c r="F775" s="211" t="str">
        <f t="shared" si="37"/>
        <v>Prop 024/21</v>
      </c>
      <c r="G775" s="211" t="str">
        <f t="shared" si="38"/>
        <v>024/21</v>
      </c>
      <c r="H775" s="214" t="str">
        <f>TEXT(Uteis[[#This Row],[Coluna1]],"MM-AAAA")</f>
        <v>03-2021</v>
      </c>
      <c r="I775" s="215"/>
    </row>
    <row r="776" spans="1:9" x14ac:dyDescent="0.25">
      <c r="A776" s="211" t="s">
        <v>309</v>
      </c>
      <c r="B776" s="211" t="s">
        <v>335</v>
      </c>
      <c r="C776" s="211" t="s">
        <v>119</v>
      </c>
      <c r="D776" s="212">
        <f>WEEKDAY(Uteis[[#This Row],[Coluna1]],2)</f>
        <v>6</v>
      </c>
      <c r="E776" s="213" t="str">
        <f t="shared" si="36"/>
        <v>sábado</v>
      </c>
      <c r="F776" s="211" t="str">
        <f t="shared" si="37"/>
        <v>Prop 025/20</v>
      </c>
      <c r="G776" s="211" t="str">
        <f t="shared" si="38"/>
        <v>025/20</v>
      </c>
      <c r="H776" s="214" t="str">
        <f>TEXT(Uteis[[#This Row],[Coluna1]],"MM-AAAA")</f>
        <v>03-2021</v>
      </c>
      <c r="I776" s="215"/>
    </row>
    <row r="777" spans="1:9" x14ac:dyDescent="0.25">
      <c r="A777" s="211" t="s">
        <v>309</v>
      </c>
      <c r="B777" s="211" t="s">
        <v>335</v>
      </c>
      <c r="C777" s="211" t="s">
        <v>119</v>
      </c>
      <c r="D777" s="212">
        <f>WEEKDAY(Uteis[[#This Row],[Coluna1]],2)</f>
        <v>6</v>
      </c>
      <c r="E777" s="213" t="str">
        <f t="shared" si="36"/>
        <v>sábado</v>
      </c>
      <c r="F777" s="211" t="str">
        <f t="shared" si="37"/>
        <v>Prop 025/20</v>
      </c>
      <c r="G777" s="211" t="str">
        <f t="shared" si="38"/>
        <v>025/20</v>
      </c>
      <c r="H777" s="214" t="str">
        <f>TEXT(Uteis[[#This Row],[Coluna1]],"MM-AAAA")</f>
        <v>03-2021</v>
      </c>
      <c r="I777" s="215"/>
    </row>
    <row r="778" spans="1:9" x14ac:dyDescent="0.25">
      <c r="A778" s="211" t="s">
        <v>311</v>
      </c>
      <c r="B778" s="211" t="s">
        <v>335</v>
      </c>
      <c r="C778" s="211" t="s">
        <v>323</v>
      </c>
      <c r="D778" s="212">
        <f>WEEKDAY(Uteis[[#This Row],[Coluna1]],2)</f>
        <v>1</v>
      </c>
      <c r="E778" s="213" t="str">
        <f t="shared" si="36"/>
        <v>segunda-feira</v>
      </c>
      <c r="F778" s="211" t="str">
        <f t="shared" si="37"/>
        <v>Prop 024/21</v>
      </c>
      <c r="G778" s="211" t="str">
        <f t="shared" si="38"/>
        <v>024/21</v>
      </c>
      <c r="H778" s="214" t="str">
        <f>TEXT(Uteis[[#This Row],[Coluna1]],"MM-AAAA")</f>
        <v>03-2021</v>
      </c>
      <c r="I778" s="215"/>
    </row>
    <row r="779" spans="1:9" x14ac:dyDescent="0.25">
      <c r="A779" s="211" t="s">
        <v>312</v>
      </c>
      <c r="B779" s="211" t="s">
        <v>335</v>
      </c>
      <c r="C779" s="211" t="s">
        <v>323</v>
      </c>
      <c r="D779" s="212">
        <f>WEEKDAY(Uteis[[#This Row],[Coluna1]],2)</f>
        <v>2</v>
      </c>
      <c r="E779" s="213" t="str">
        <f t="shared" si="36"/>
        <v>terça-feira</v>
      </c>
      <c r="F779" s="211" t="str">
        <f t="shared" si="37"/>
        <v>Prop 024/21</v>
      </c>
      <c r="G779" s="211" t="str">
        <f t="shared" si="38"/>
        <v>024/21</v>
      </c>
      <c r="H779" s="214" t="str">
        <f>TEXT(Uteis[[#This Row],[Coluna1]],"MM-AAAA")</f>
        <v>03-2021</v>
      </c>
      <c r="I779" s="215"/>
    </row>
    <row r="780" spans="1:9" x14ac:dyDescent="0.25">
      <c r="A780" s="211" t="s">
        <v>312</v>
      </c>
      <c r="B780" s="211" t="s">
        <v>335</v>
      </c>
      <c r="C780" s="211" t="s">
        <v>323</v>
      </c>
      <c r="D780" s="212">
        <f>WEEKDAY(Uteis[[#This Row],[Coluna1]],2)</f>
        <v>2</v>
      </c>
      <c r="E780" s="213" t="str">
        <f t="shared" si="36"/>
        <v>terça-feira</v>
      </c>
      <c r="F780" s="211" t="str">
        <f t="shared" si="37"/>
        <v>Prop 024/21</v>
      </c>
      <c r="G780" s="211" t="str">
        <f t="shared" si="38"/>
        <v>024/21</v>
      </c>
      <c r="H780" s="214" t="str">
        <f>TEXT(Uteis[[#This Row],[Coluna1]],"MM-AAAA")</f>
        <v>03-2021</v>
      </c>
      <c r="I780" s="215"/>
    </row>
    <row r="781" spans="1:9" x14ac:dyDescent="0.25">
      <c r="A781" s="211" t="s">
        <v>312</v>
      </c>
      <c r="B781" s="211" t="s">
        <v>335</v>
      </c>
      <c r="C781" s="211" t="s">
        <v>323</v>
      </c>
      <c r="D781" s="212">
        <f>WEEKDAY(Uteis[[#This Row],[Coluna1]],2)</f>
        <v>2</v>
      </c>
      <c r="E781" s="213" t="str">
        <f t="shared" si="36"/>
        <v>terça-feira</v>
      </c>
      <c r="F781" s="211" t="str">
        <f t="shared" si="37"/>
        <v>Prop 024/21</v>
      </c>
      <c r="G781" s="211" t="str">
        <f t="shared" si="38"/>
        <v>024/21</v>
      </c>
      <c r="H781" s="214" t="str">
        <f>TEXT(Uteis[[#This Row],[Coluna1]],"MM-AAAA")</f>
        <v>03-2021</v>
      </c>
      <c r="I781" s="215"/>
    </row>
    <row r="782" spans="1:9" x14ac:dyDescent="0.25">
      <c r="A782" s="211" t="s">
        <v>324</v>
      </c>
      <c r="B782" s="211" t="s">
        <v>335</v>
      </c>
      <c r="C782" s="211" t="s">
        <v>304</v>
      </c>
      <c r="D782" s="212">
        <f>WEEKDAY(Uteis[[#This Row],[Coluna1]],2)</f>
        <v>5</v>
      </c>
      <c r="E782" s="213" t="str">
        <f t="shared" si="36"/>
        <v>sexta-feira</v>
      </c>
      <c r="F782" s="211" t="str">
        <f t="shared" si="37"/>
        <v>Prop 029/17</v>
      </c>
      <c r="G782" s="211" t="str">
        <f t="shared" si="38"/>
        <v>029/17</v>
      </c>
      <c r="H782" s="214" t="str">
        <f>TEXT(Uteis[[#This Row],[Coluna1]],"MM-AAAA")</f>
        <v>03-2021</v>
      </c>
      <c r="I782" s="215"/>
    </row>
    <row r="783" spans="1:9" x14ac:dyDescent="0.25">
      <c r="A783" s="211" t="s">
        <v>316</v>
      </c>
      <c r="B783" s="211" t="s">
        <v>335</v>
      </c>
      <c r="C783" s="211" t="s">
        <v>304</v>
      </c>
      <c r="D783" s="212">
        <f>WEEKDAY(Uteis[[#This Row],[Coluna1]],2)</f>
        <v>1</v>
      </c>
      <c r="E783" s="213" t="str">
        <f t="shared" si="36"/>
        <v>segunda-feira</v>
      </c>
      <c r="F783" s="211" t="str">
        <f t="shared" si="37"/>
        <v>Prop 029/17</v>
      </c>
      <c r="G783" s="211" t="str">
        <f t="shared" si="38"/>
        <v>029/17</v>
      </c>
      <c r="H783" s="214" t="str">
        <f>TEXT(Uteis[[#This Row],[Coluna1]],"MM-AAAA")</f>
        <v>03-2021</v>
      </c>
      <c r="I783" s="215"/>
    </row>
    <row r="784" spans="1:9" x14ac:dyDescent="0.25">
      <c r="A784" s="211" t="s">
        <v>317</v>
      </c>
      <c r="B784" s="211" t="s">
        <v>335</v>
      </c>
      <c r="C784" s="211" t="s">
        <v>304</v>
      </c>
      <c r="D784" s="212">
        <f>WEEKDAY(Uteis[[#This Row],[Coluna1]],2)</f>
        <v>2</v>
      </c>
      <c r="E784" s="213" t="str">
        <f t="shared" si="36"/>
        <v>terça-feira</v>
      </c>
      <c r="F784" s="211" t="str">
        <f t="shared" si="37"/>
        <v>Prop 029/17</v>
      </c>
      <c r="G784" s="211" t="str">
        <f t="shared" si="38"/>
        <v>029/17</v>
      </c>
      <c r="H784" s="214" t="str">
        <f>TEXT(Uteis[[#This Row],[Coluna1]],"MM-AAAA")</f>
        <v>03-2021</v>
      </c>
      <c r="I784" s="215"/>
    </row>
    <row r="785" spans="1:9" x14ac:dyDescent="0.25">
      <c r="A785" s="211" t="s">
        <v>318</v>
      </c>
      <c r="B785" s="211" t="s">
        <v>335</v>
      </c>
      <c r="C785" s="211" t="s">
        <v>328</v>
      </c>
      <c r="D785" s="212">
        <f>WEEKDAY(Uteis[[#This Row],[Coluna1]],2)</f>
        <v>3</v>
      </c>
      <c r="E785" s="213" t="str">
        <f t="shared" ref="E785:E848" si="39">IF(D785=" "," ",(IF(D785=7,"domingo",IF(D785=6,"sábado",IF(D785=5,"sexta-feira",IF(D785=4,"quinta-feira",IF(D785=3,"quarta-feira",IF(D785=2,"terça-feira","segunda-feira"))))))))</f>
        <v>quarta-feira</v>
      </c>
      <c r="F785" s="211" t="str">
        <f t="shared" ref="F785:F848" si="40">LEFT(C785,11)</f>
        <v>Prop 069/21</v>
      </c>
      <c r="G785" s="211" t="str">
        <f t="shared" ref="G785:G848" si="41">RIGHT(F785,6)</f>
        <v>069/21</v>
      </c>
      <c r="H785" s="214" t="str">
        <f>TEXT(Uteis[[#This Row],[Coluna1]],"MM-AAAA")</f>
        <v>03-2021</v>
      </c>
      <c r="I785" s="215"/>
    </row>
    <row r="786" spans="1:9" x14ac:dyDescent="0.25">
      <c r="A786" s="211" t="s">
        <v>296</v>
      </c>
      <c r="B786" s="225" t="s">
        <v>335</v>
      </c>
      <c r="C786" s="211" t="s">
        <v>124</v>
      </c>
      <c r="D786" s="212">
        <f>WEEKDAY(Uteis[[#This Row],[Coluna1]],2)</f>
        <v>4</v>
      </c>
      <c r="E786" s="213" t="str">
        <f t="shared" si="39"/>
        <v>quinta-feira</v>
      </c>
      <c r="F786" s="211" t="str">
        <f t="shared" si="40"/>
        <v>Prop 045/21</v>
      </c>
      <c r="G786" s="211" t="str">
        <f t="shared" si="41"/>
        <v>045/21</v>
      </c>
      <c r="H786" s="214" t="str">
        <f>TEXT(Uteis[[#This Row],[Coluna1]],"MM-AAAA")</f>
        <v>03-2021</v>
      </c>
      <c r="I786" s="215"/>
    </row>
    <row r="787" spans="1:9" x14ac:dyDescent="0.25">
      <c r="A787" s="211" t="s">
        <v>297</v>
      </c>
      <c r="B787" s="211" t="s">
        <v>335</v>
      </c>
      <c r="C787" s="211" t="s">
        <v>124</v>
      </c>
      <c r="D787" s="212">
        <f>WEEKDAY(Uteis[[#This Row],[Coluna1]],2)</f>
        <v>5</v>
      </c>
      <c r="E787" s="213" t="str">
        <f t="shared" si="39"/>
        <v>sexta-feira</v>
      </c>
      <c r="F787" s="211" t="str">
        <f t="shared" si="40"/>
        <v>Prop 045/21</v>
      </c>
      <c r="G787" s="211" t="str">
        <f t="shared" si="41"/>
        <v>045/21</v>
      </c>
      <c r="H787" s="214" t="str">
        <f>TEXT(Uteis[[#This Row],[Coluna1]],"MM-AAAA")</f>
        <v>03-2021</v>
      </c>
      <c r="I787" s="215"/>
    </row>
    <row r="788" spans="1:9" x14ac:dyDescent="0.25">
      <c r="A788" s="211" t="s">
        <v>326</v>
      </c>
      <c r="B788" s="211" t="s">
        <v>335</v>
      </c>
      <c r="C788" s="211" t="s">
        <v>140</v>
      </c>
      <c r="D788" s="212">
        <f>WEEKDAY(Uteis[[#This Row],[Coluna1]],2)</f>
        <v>6</v>
      </c>
      <c r="E788" s="213" t="str">
        <f t="shared" si="39"/>
        <v>sábado</v>
      </c>
      <c r="F788" s="211" t="str">
        <f t="shared" si="40"/>
        <v>Prop 019/21</v>
      </c>
      <c r="G788" s="211" t="str">
        <f t="shared" si="41"/>
        <v>019/21</v>
      </c>
      <c r="H788" s="214" t="str">
        <f>TEXT(Uteis[[#This Row],[Coluna1]],"MM-AAAA")</f>
        <v>03-2021</v>
      </c>
      <c r="I788" s="215"/>
    </row>
    <row r="789" spans="1:9" x14ac:dyDescent="0.25">
      <c r="A789" s="211" t="s">
        <v>298</v>
      </c>
      <c r="B789" s="211" t="s">
        <v>335</v>
      </c>
      <c r="C789" s="211" t="s">
        <v>124</v>
      </c>
      <c r="D789" s="212">
        <f>WEEKDAY(Uteis[[#This Row],[Coluna1]],2)</f>
        <v>1</v>
      </c>
      <c r="E789" s="213" t="str">
        <f t="shared" si="39"/>
        <v>segunda-feira</v>
      </c>
      <c r="F789" s="211" t="str">
        <f t="shared" si="40"/>
        <v>Prop 045/21</v>
      </c>
      <c r="G789" s="211" t="str">
        <f t="shared" si="41"/>
        <v>045/21</v>
      </c>
      <c r="H789" s="214" t="str">
        <f>TEXT(Uteis[[#This Row],[Coluna1]],"MM-AAAA")</f>
        <v>03-2021</v>
      </c>
      <c r="I789" s="215"/>
    </row>
    <row r="790" spans="1:9" x14ac:dyDescent="0.25">
      <c r="A790" s="211" t="s">
        <v>299</v>
      </c>
      <c r="B790" s="211" t="s">
        <v>335</v>
      </c>
      <c r="C790" s="211" t="s">
        <v>124</v>
      </c>
      <c r="D790" s="212">
        <f>WEEKDAY(Uteis[[#This Row],[Coluna1]],2)</f>
        <v>2</v>
      </c>
      <c r="E790" s="213" t="str">
        <f t="shared" si="39"/>
        <v>terça-feira</v>
      </c>
      <c r="F790" s="211" t="str">
        <f t="shared" si="40"/>
        <v>Prop 045/21</v>
      </c>
      <c r="G790" s="211" t="str">
        <f t="shared" si="41"/>
        <v>045/21</v>
      </c>
      <c r="H790" s="214" t="str">
        <f>TEXT(Uteis[[#This Row],[Coluna1]],"MM-AAAA")</f>
        <v>03-2021</v>
      </c>
      <c r="I790" s="215"/>
    </row>
    <row r="791" spans="1:9" x14ac:dyDescent="0.25">
      <c r="A791" s="211" t="s">
        <v>300</v>
      </c>
      <c r="B791" s="211" t="s">
        <v>335</v>
      </c>
      <c r="C791" s="211" t="s">
        <v>124</v>
      </c>
      <c r="D791" s="212">
        <f>WEEKDAY(Uteis[[#This Row],[Coluna1]],2)</f>
        <v>3</v>
      </c>
      <c r="E791" s="213" t="str">
        <f t="shared" si="39"/>
        <v>quarta-feira</v>
      </c>
      <c r="F791" s="211" t="str">
        <f t="shared" si="40"/>
        <v>Prop 045/21</v>
      </c>
      <c r="G791" s="211" t="str">
        <f t="shared" si="41"/>
        <v>045/21</v>
      </c>
      <c r="H791" s="214" t="str">
        <f>TEXT(Uteis[[#This Row],[Coluna1]],"MM-AAAA")</f>
        <v>03-2021</v>
      </c>
      <c r="I791" s="215"/>
    </row>
    <row r="792" spans="1:9" x14ac:dyDescent="0.25">
      <c r="A792" s="211" t="s">
        <v>301</v>
      </c>
      <c r="B792" s="211" t="s">
        <v>335</v>
      </c>
      <c r="C792" s="211" t="s">
        <v>124</v>
      </c>
      <c r="D792" s="212">
        <f>WEEKDAY(Uteis[[#This Row],[Coluna1]],2)</f>
        <v>4</v>
      </c>
      <c r="E792" s="213" t="str">
        <f t="shared" si="39"/>
        <v>quinta-feira</v>
      </c>
      <c r="F792" s="211" t="str">
        <f t="shared" si="40"/>
        <v>Prop 045/21</v>
      </c>
      <c r="G792" s="211" t="str">
        <f t="shared" si="41"/>
        <v>045/21</v>
      </c>
      <c r="H792" s="214" t="str">
        <f>TEXT(Uteis[[#This Row],[Coluna1]],"MM-AAAA")</f>
        <v>03-2021</v>
      </c>
      <c r="I792" s="215"/>
    </row>
    <row r="793" spans="1:9" x14ac:dyDescent="0.25">
      <c r="A793" s="211" t="s">
        <v>302</v>
      </c>
      <c r="B793" s="211" t="s">
        <v>335</v>
      </c>
      <c r="C793" s="211" t="s">
        <v>124</v>
      </c>
      <c r="D793" s="212">
        <f>WEEKDAY(Uteis[[#This Row],[Coluna1]],2)</f>
        <v>5</v>
      </c>
      <c r="E793" s="213" t="str">
        <f t="shared" si="39"/>
        <v>sexta-feira</v>
      </c>
      <c r="F793" s="211" t="str">
        <f t="shared" si="40"/>
        <v>Prop 045/21</v>
      </c>
      <c r="G793" s="211" t="str">
        <f t="shared" si="41"/>
        <v>045/21</v>
      </c>
      <c r="H793" s="214" t="str">
        <f>TEXT(Uteis[[#This Row],[Coluna1]],"MM-AAAA")</f>
        <v>03-2021</v>
      </c>
      <c r="I793" s="215"/>
    </row>
    <row r="794" spans="1:9" x14ac:dyDescent="0.25">
      <c r="A794" s="211" t="s">
        <v>303</v>
      </c>
      <c r="B794" s="211" t="s">
        <v>335</v>
      </c>
      <c r="C794" s="211" t="s">
        <v>124</v>
      </c>
      <c r="D794" s="212">
        <f>WEEKDAY(Uteis[[#This Row],[Coluna1]],2)</f>
        <v>1</v>
      </c>
      <c r="E794" s="213" t="str">
        <f t="shared" si="39"/>
        <v>segunda-feira</v>
      </c>
      <c r="F794" s="211" t="str">
        <f t="shared" si="40"/>
        <v>Prop 045/21</v>
      </c>
      <c r="G794" s="211" t="str">
        <f t="shared" si="41"/>
        <v>045/21</v>
      </c>
      <c r="H794" s="214" t="str">
        <f>TEXT(Uteis[[#This Row],[Coluna1]],"MM-AAAA")</f>
        <v>03-2021</v>
      </c>
      <c r="I794" s="215"/>
    </row>
    <row r="795" spans="1:9" x14ac:dyDescent="0.25">
      <c r="A795" s="211" t="s">
        <v>305</v>
      </c>
      <c r="B795" s="211" t="s">
        <v>335</v>
      </c>
      <c r="C795" s="211" t="s">
        <v>124</v>
      </c>
      <c r="D795" s="212">
        <f>WEEKDAY(Uteis[[#This Row],[Coluna1]],2)</f>
        <v>2</v>
      </c>
      <c r="E795" s="213" t="str">
        <f t="shared" si="39"/>
        <v>terça-feira</v>
      </c>
      <c r="F795" s="211" t="str">
        <f t="shared" si="40"/>
        <v>Prop 045/21</v>
      </c>
      <c r="G795" s="211" t="str">
        <f t="shared" si="41"/>
        <v>045/21</v>
      </c>
      <c r="H795" s="214" t="str">
        <f>TEXT(Uteis[[#This Row],[Coluna1]],"MM-AAAA")</f>
        <v>03-2021</v>
      </c>
      <c r="I795" s="215"/>
    </row>
    <row r="796" spans="1:9" x14ac:dyDescent="0.25">
      <c r="A796" s="211" t="s">
        <v>306</v>
      </c>
      <c r="B796" s="211" t="s">
        <v>335</v>
      </c>
      <c r="C796" s="211" t="s">
        <v>124</v>
      </c>
      <c r="D796" s="212">
        <f>WEEKDAY(Uteis[[#This Row],[Coluna1]],2)</f>
        <v>3</v>
      </c>
      <c r="E796" s="213" t="str">
        <f t="shared" si="39"/>
        <v>quarta-feira</v>
      </c>
      <c r="F796" s="211" t="str">
        <f t="shared" si="40"/>
        <v>Prop 045/21</v>
      </c>
      <c r="G796" s="211" t="str">
        <f t="shared" si="41"/>
        <v>045/21</v>
      </c>
      <c r="H796" s="214" t="str">
        <f>TEXT(Uteis[[#This Row],[Coluna1]],"MM-AAAA")</f>
        <v>03-2021</v>
      </c>
      <c r="I796" s="215"/>
    </row>
    <row r="797" spans="1:9" x14ac:dyDescent="0.25">
      <c r="A797" s="211" t="s">
        <v>307</v>
      </c>
      <c r="B797" s="211" t="s">
        <v>335</v>
      </c>
      <c r="C797" s="211" t="s">
        <v>327</v>
      </c>
      <c r="D797" s="212">
        <f>WEEKDAY(Uteis[[#This Row],[Coluna1]],2)</f>
        <v>4</v>
      </c>
      <c r="E797" s="213" t="str">
        <f t="shared" si="39"/>
        <v>quinta-feira</v>
      </c>
      <c r="F797" s="211" t="str">
        <f t="shared" si="40"/>
        <v>Prop 307/19</v>
      </c>
      <c r="G797" s="211" t="str">
        <f t="shared" si="41"/>
        <v>307/19</v>
      </c>
      <c r="H797" s="214" t="str">
        <f>TEXT(Uteis[[#This Row],[Coluna1]],"MM-AAAA")</f>
        <v>03-2021</v>
      </c>
      <c r="I797" s="215"/>
    </row>
    <row r="798" spans="1:9" x14ac:dyDescent="0.25">
      <c r="A798" s="211" t="s">
        <v>308</v>
      </c>
      <c r="B798" s="211" t="s">
        <v>335</v>
      </c>
      <c r="C798" s="211" t="s">
        <v>320</v>
      </c>
      <c r="D798" s="212">
        <f>WEEKDAY(Uteis[[#This Row],[Coluna1]],2)</f>
        <v>5</v>
      </c>
      <c r="E798" s="213" t="str">
        <f t="shared" si="39"/>
        <v>sexta-feira</v>
      </c>
      <c r="F798" s="211" t="str">
        <f t="shared" si="40"/>
        <v>Prop 233/20</v>
      </c>
      <c r="G798" s="211" t="str">
        <f t="shared" si="41"/>
        <v>233/20</v>
      </c>
      <c r="H798" s="214" t="str">
        <f>TEXT(Uteis[[#This Row],[Coluna1]],"MM-AAAA")</f>
        <v>03-2021</v>
      </c>
      <c r="I798" s="215"/>
    </row>
    <row r="799" spans="1:9" x14ac:dyDescent="0.25">
      <c r="A799" s="211" t="s">
        <v>309</v>
      </c>
      <c r="B799" s="211" t="s">
        <v>335</v>
      </c>
      <c r="C799" s="211" t="s">
        <v>146</v>
      </c>
      <c r="D799" s="212">
        <f>WEEKDAY(Uteis[[#This Row],[Coluna1]],2)</f>
        <v>6</v>
      </c>
      <c r="E799" s="213" t="str">
        <f t="shared" si="39"/>
        <v>sábado</v>
      </c>
      <c r="F799" s="211" t="str">
        <f t="shared" si="40"/>
        <v>Prop 162/20</v>
      </c>
      <c r="G799" s="211" t="str">
        <f t="shared" si="41"/>
        <v>162/20</v>
      </c>
      <c r="H799" s="214" t="str">
        <f>TEXT(Uteis[[#This Row],[Coluna1]],"MM-AAAA")</f>
        <v>03-2021</v>
      </c>
      <c r="I799" s="215"/>
    </row>
    <row r="800" spans="1:9" x14ac:dyDescent="0.25">
      <c r="A800" s="211" t="s">
        <v>309</v>
      </c>
      <c r="B800" s="211" t="s">
        <v>335</v>
      </c>
      <c r="C800" s="211" t="s">
        <v>119</v>
      </c>
      <c r="D800" s="212">
        <f>WEEKDAY(Uteis[[#This Row],[Coluna1]],2)</f>
        <v>6</v>
      </c>
      <c r="E800" s="213" t="str">
        <f t="shared" si="39"/>
        <v>sábado</v>
      </c>
      <c r="F800" s="211" t="str">
        <f t="shared" si="40"/>
        <v>Prop 025/20</v>
      </c>
      <c r="G800" s="211" t="str">
        <f t="shared" si="41"/>
        <v>025/20</v>
      </c>
      <c r="H800" s="214" t="str">
        <f>TEXT(Uteis[[#This Row],[Coluna1]],"MM-AAAA")</f>
        <v>03-2021</v>
      </c>
      <c r="I800" s="215"/>
    </row>
    <row r="801" spans="1:9" x14ac:dyDescent="0.25">
      <c r="A801" s="211" t="s">
        <v>311</v>
      </c>
      <c r="B801" s="211" t="s">
        <v>335</v>
      </c>
      <c r="C801" s="211" t="s">
        <v>327</v>
      </c>
      <c r="D801" s="212">
        <f>WEEKDAY(Uteis[[#This Row],[Coluna1]],2)</f>
        <v>1</v>
      </c>
      <c r="E801" s="213" t="str">
        <f t="shared" si="39"/>
        <v>segunda-feira</v>
      </c>
      <c r="F801" s="211" t="str">
        <f t="shared" si="40"/>
        <v>Prop 307/19</v>
      </c>
      <c r="G801" s="211" t="str">
        <f t="shared" si="41"/>
        <v>307/19</v>
      </c>
      <c r="H801" s="214" t="str">
        <f>TEXT(Uteis[[#This Row],[Coluna1]],"MM-AAAA")</f>
        <v>03-2021</v>
      </c>
      <c r="I801" s="215"/>
    </row>
    <row r="802" spans="1:9" x14ac:dyDescent="0.25">
      <c r="A802" s="211" t="s">
        <v>312</v>
      </c>
      <c r="B802" s="211" t="s">
        <v>335</v>
      </c>
      <c r="C802" s="211" t="s">
        <v>327</v>
      </c>
      <c r="D802" s="212">
        <f>WEEKDAY(Uteis[[#This Row],[Coluna1]],2)</f>
        <v>2</v>
      </c>
      <c r="E802" s="213" t="str">
        <f t="shared" si="39"/>
        <v>terça-feira</v>
      </c>
      <c r="F802" s="211" t="str">
        <f t="shared" si="40"/>
        <v>Prop 307/19</v>
      </c>
      <c r="G802" s="211" t="str">
        <f t="shared" si="41"/>
        <v>307/19</v>
      </c>
      <c r="H802" s="214" t="str">
        <f>TEXT(Uteis[[#This Row],[Coluna1]],"MM-AAAA")</f>
        <v>03-2021</v>
      </c>
      <c r="I802" s="215"/>
    </row>
    <row r="803" spans="1:9" x14ac:dyDescent="0.25">
      <c r="A803" s="211" t="s">
        <v>313</v>
      </c>
      <c r="B803" s="211" t="s">
        <v>335</v>
      </c>
      <c r="C803" s="211" t="s">
        <v>325</v>
      </c>
      <c r="D803" s="212">
        <f>WEEKDAY(Uteis[[#This Row],[Coluna1]],2)</f>
        <v>3</v>
      </c>
      <c r="E803" s="213" t="str">
        <f t="shared" si="39"/>
        <v>quarta-feira</v>
      </c>
      <c r="F803" s="211" t="str">
        <f t="shared" si="40"/>
        <v>Prop 096/21</v>
      </c>
      <c r="G803" s="211" t="str">
        <f t="shared" si="41"/>
        <v>096/21</v>
      </c>
      <c r="H803" s="214" t="str">
        <f>TEXT(Uteis[[#This Row],[Coluna1]],"MM-AAAA")</f>
        <v>03-2021</v>
      </c>
      <c r="I803" s="215"/>
    </row>
    <row r="804" spans="1:9" x14ac:dyDescent="0.25">
      <c r="A804" s="211" t="s">
        <v>315</v>
      </c>
      <c r="B804" s="211" t="s">
        <v>335</v>
      </c>
      <c r="C804" s="211" t="s">
        <v>325</v>
      </c>
      <c r="D804" s="212">
        <f>WEEKDAY(Uteis[[#This Row],[Coluna1]],2)</f>
        <v>4</v>
      </c>
      <c r="E804" s="213" t="str">
        <f t="shared" si="39"/>
        <v>quinta-feira</v>
      </c>
      <c r="F804" s="211" t="str">
        <f t="shared" si="40"/>
        <v>Prop 096/21</v>
      </c>
      <c r="G804" s="211" t="str">
        <f t="shared" si="41"/>
        <v>096/21</v>
      </c>
      <c r="H804" s="214" t="str">
        <f>TEXT(Uteis[[#This Row],[Coluna1]],"MM-AAAA")</f>
        <v>03-2021</v>
      </c>
      <c r="I804" s="215"/>
    </row>
    <row r="805" spans="1:9" x14ac:dyDescent="0.25">
      <c r="A805" s="211" t="s">
        <v>324</v>
      </c>
      <c r="B805" s="211" t="s">
        <v>335</v>
      </c>
      <c r="C805" s="211" t="s">
        <v>325</v>
      </c>
      <c r="D805" s="212">
        <f>WEEKDAY(Uteis[[#This Row],[Coluna1]],2)</f>
        <v>5</v>
      </c>
      <c r="E805" s="213" t="str">
        <f t="shared" si="39"/>
        <v>sexta-feira</v>
      </c>
      <c r="F805" s="211" t="str">
        <f t="shared" si="40"/>
        <v>Prop 096/21</v>
      </c>
      <c r="G805" s="211" t="str">
        <f t="shared" si="41"/>
        <v>096/21</v>
      </c>
      <c r="H805" s="214" t="str">
        <f>TEXT(Uteis[[#This Row],[Coluna1]],"MM-AAAA")</f>
        <v>03-2021</v>
      </c>
      <c r="I805" s="215"/>
    </row>
    <row r="806" spans="1:9" x14ac:dyDescent="0.25">
      <c r="A806" s="211" t="s">
        <v>333</v>
      </c>
      <c r="B806" s="211" t="s">
        <v>335</v>
      </c>
      <c r="C806" s="211" t="s">
        <v>334</v>
      </c>
      <c r="D806" s="212">
        <f>WEEKDAY(Uteis[[#This Row],[Coluna1]],2)</f>
        <v>6</v>
      </c>
      <c r="E806" s="213" t="str">
        <f t="shared" si="39"/>
        <v>sábado</v>
      </c>
      <c r="F806" s="211" t="str">
        <f t="shared" si="40"/>
        <v>Prop 122/21</v>
      </c>
      <c r="G806" s="211" t="str">
        <f t="shared" si="41"/>
        <v>122/21</v>
      </c>
      <c r="H806" s="214" t="str">
        <f>TEXT(Uteis[[#This Row],[Coluna1]],"MM-AAAA")</f>
        <v>03-2021</v>
      </c>
      <c r="I806" s="215"/>
    </row>
    <row r="807" spans="1:9" x14ac:dyDescent="0.25">
      <c r="A807" s="211" t="s">
        <v>309</v>
      </c>
      <c r="B807" s="211" t="s">
        <v>335</v>
      </c>
      <c r="C807" s="211" t="s">
        <v>119</v>
      </c>
      <c r="D807" s="212">
        <f>WEEKDAY(Uteis[[#This Row],[Coluna1]],2)</f>
        <v>6</v>
      </c>
      <c r="E807" s="213" t="str">
        <f t="shared" si="39"/>
        <v>sábado</v>
      </c>
      <c r="F807" s="211" t="str">
        <f t="shared" si="40"/>
        <v>Prop 025/20</v>
      </c>
      <c r="G807" s="211" t="str">
        <f t="shared" si="41"/>
        <v>025/20</v>
      </c>
      <c r="H807" s="214" t="str">
        <f>TEXT(Uteis[[#This Row],[Coluna1]],"MM-AAAA")</f>
        <v>03-2021</v>
      </c>
      <c r="I807" s="215"/>
    </row>
    <row r="808" spans="1:9" x14ac:dyDescent="0.25">
      <c r="A808" s="211" t="s">
        <v>316</v>
      </c>
      <c r="B808" s="211" t="s">
        <v>335</v>
      </c>
      <c r="C808" s="211" t="s">
        <v>325</v>
      </c>
      <c r="D808" s="212">
        <f>WEEKDAY(Uteis[[#This Row],[Coluna1]],2)</f>
        <v>1</v>
      </c>
      <c r="E808" s="213" t="str">
        <f t="shared" si="39"/>
        <v>segunda-feira</v>
      </c>
      <c r="F808" s="211" t="str">
        <f t="shared" si="40"/>
        <v>Prop 096/21</v>
      </c>
      <c r="G808" s="211" t="str">
        <f t="shared" si="41"/>
        <v>096/21</v>
      </c>
      <c r="H808" s="214" t="str">
        <f>TEXT(Uteis[[#This Row],[Coluna1]],"MM-AAAA")</f>
        <v>03-2021</v>
      </c>
      <c r="I808" s="215"/>
    </row>
    <row r="809" spans="1:9" x14ac:dyDescent="0.25">
      <c r="A809" s="211" t="s">
        <v>317</v>
      </c>
      <c r="B809" s="211" t="s">
        <v>335</v>
      </c>
      <c r="C809" s="211" t="s">
        <v>147</v>
      </c>
      <c r="D809" s="212">
        <f>WEEKDAY(Uteis[[#This Row],[Coluna1]],2)</f>
        <v>2</v>
      </c>
      <c r="E809" s="213" t="str">
        <f t="shared" si="39"/>
        <v>terça-feira</v>
      </c>
      <c r="F809" s="211" t="str">
        <f t="shared" si="40"/>
        <v>Prop 165/20</v>
      </c>
      <c r="G809" s="211" t="str">
        <f t="shared" si="41"/>
        <v>165/20</v>
      </c>
      <c r="H809" s="214" t="str">
        <f>TEXT(Uteis[[#This Row],[Coluna1]],"MM-AAAA")</f>
        <v>03-2021</v>
      </c>
      <c r="I809" s="215"/>
    </row>
    <row r="810" spans="1:9" x14ac:dyDescent="0.25">
      <c r="A810" s="211" t="s">
        <v>318</v>
      </c>
      <c r="B810" s="211" t="s">
        <v>335</v>
      </c>
      <c r="C810" s="211" t="s">
        <v>328</v>
      </c>
      <c r="D810" s="212">
        <f>WEEKDAY(Uteis[[#This Row],[Coluna1]],2)</f>
        <v>3</v>
      </c>
      <c r="E810" s="213" t="str">
        <f t="shared" si="39"/>
        <v>quarta-feira</v>
      </c>
      <c r="F810" s="211" t="str">
        <f t="shared" si="40"/>
        <v>Prop 069/21</v>
      </c>
      <c r="G810" s="211" t="str">
        <f t="shared" si="41"/>
        <v>069/21</v>
      </c>
      <c r="H810" s="214" t="str">
        <f>TEXT(Uteis[[#This Row],[Coluna1]],"MM-AAAA")</f>
        <v>03-2021</v>
      </c>
      <c r="I810" s="215"/>
    </row>
    <row r="811" spans="1:9" x14ac:dyDescent="0.25">
      <c r="A811" s="211" t="s">
        <v>293</v>
      </c>
      <c r="B811" s="211" t="s">
        <v>335</v>
      </c>
      <c r="C811" s="211" t="s">
        <v>143</v>
      </c>
      <c r="D811" s="212">
        <f>WEEKDAY(Uteis[[#This Row],[Coluna1]],2)</f>
        <v>1</v>
      </c>
      <c r="E811" s="213" t="str">
        <f t="shared" si="39"/>
        <v>segunda-feira</v>
      </c>
      <c r="F811" s="211" t="str">
        <f t="shared" si="40"/>
        <v>Prop 021/21</v>
      </c>
      <c r="G811" s="211" t="str">
        <f t="shared" si="41"/>
        <v>021/21</v>
      </c>
      <c r="H811" s="214" t="str">
        <f>TEXT(Uteis[[#This Row],[Coluna1]],"MM-AAAA")</f>
        <v>03-2021</v>
      </c>
      <c r="I811" s="215"/>
    </row>
    <row r="812" spans="1:9" x14ac:dyDescent="0.25">
      <c r="A812" s="211" t="s">
        <v>294</v>
      </c>
      <c r="B812" s="211" t="s">
        <v>335</v>
      </c>
      <c r="C812" s="211" t="s">
        <v>143</v>
      </c>
      <c r="D812" s="212">
        <f>WEEKDAY(Uteis[[#This Row],[Coluna1]],2)</f>
        <v>2</v>
      </c>
      <c r="E812" s="213" t="str">
        <f t="shared" si="39"/>
        <v>terça-feira</v>
      </c>
      <c r="F812" s="211" t="str">
        <f t="shared" si="40"/>
        <v>Prop 021/21</v>
      </c>
      <c r="G812" s="211" t="str">
        <f t="shared" si="41"/>
        <v>021/21</v>
      </c>
      <c r="H812" s="214" t="str">
        <f>TEXT(Uteis[[#This Row],[Coluna1]],"MM-AAAA")</f>
        <v>03-2021</v>
      </c>
      <c r="I812" s="215"/>
    </row>
    <row r="813" spans="1:9" x14ac:dyDescent="0.25">
      <c r="A813" s="211" t="s">
        <v>312</v>
      </c>
      <c r="B813" s="211" t="s">
        <v>335</v>
      </c>
      <c r="C813" s="211" t="s">
        <v>126</v>
      </c>
      <c r="D813" s="212">
        <f>WEEKDAY(Uteis[[#This Row],[Coluna1]],2)</f>
        <v>2</v>
      </c>
      <c r="E813" s="213" t="str">
        <f t="shared" si="39"/>
        <v>terça-feira</v>
      </c>
      <c r="F813" s="211" t="str">
        <f t="shared" si="40"/>
        <v>Prop 051/21</v>
      </c>
      <c r="G813" s="211" t="str">
        <f t="shared" si="41"/>
        <v>051/21</v>
      </c>
      <c r="H813" s="214" t="str">
        <f>TEXT(Uteis[[#This Row],[Coluna1]],"MM-AAAA")</f>
        <v>03-2021</v>
      </c>
      <c r="I813" s="215"/>
    </row>
    <row r="814" spans="1:9" x14ac:dyDescent="0.25">
      <c r="A814" s="211" t="s">
        <v>313</v>
      </c>
      <c r="B814" s="211" t="s">
        <v>335</v>
      </c>
      <c r="C814" s="211" t="s">
        <v>126</v>
      </c>
      <c r="D814" s="212">
        <f>WEEKDAY(Uteis[[#This Row],[Coluna1]],2)</f>
        <v>3</v>
      </c>
      <c r="E814" s="213" t="str">
        <f t="shared" si="39"/>
        <v>quarta-feira</v>
      </c>
      <c r="F814" s="211" t="str">
        <f t="shared" si="40"/>
        <v>Prop 051/21</v>
      </c>
      <c r="G814" s="211" t="str">
        <f t="shared" si="41"/>
        <v>051/21</v>
      </c>
      <c r="H814" s="214" t="str">
        <f>TEXT(Uteis[[#This Row],[Coluna1]],"MM-AAAA")</f>
        <v>03-2021</v>
      </c>
      <c r="I814" s="215"/>
    </row>
    <row r="815" spans="1:9" x14ac:dyDescent="0.25">
      <c r="A815" s="211" t="s">
        <v>313</v>
      </c>
      <c r="B815" s="211" t="s">
        <v>335</v>
      </c>
      <c r="C815" s="211" t="s">
        <v>126</v>
      </c>
      <c r="D815" s="212">
        <f>WEEKDAY(Uteis[[#This Row],[Coluna1]],2)</f>
        <v>3</v>
      </c>
      <c r="E815" s="213" t="str">
        <f t="shared" si="39"/>
        <v>quarta-feira</v>
      </c>
      <c r="F815" s="211" t="str">
        <f t="shared" si="40"/>
        <v>Prop 051/21</v>
      </c>
      <c r="G815" s="211" t="str">
        <f t="shared" si="41"/>
        <v>051/21</v>
      </c>
      <c r="H815" s="214" t="str">
        <f>TEXT(Uteis[[#This Row],[Coluna1]],"MM-AAAA")</f>
        <v>03-2021</v>
      </c>
      <c r="I815" s="215"/>
    </row>
    <row r="816" spans="1:9" x14ac:dyDescent="0.25">
      <c r="A816" s="211" t="s">
        <v>319</v>
      </c>
      <c r="B816" s="211" t="s">
        <v>335</v>
      </c>
      <c r="C816" s="211" t="s">
        <v>130</v>
      </c>
      <c r="D816" s="212">
        <f>WEEKDAY(Uteis[[#This Row],[Coluna1]],2)</f>
        <v>6</v>
      </c>
      <c r="E816" s="213" t="str">
        <f t="shared" si="39"/>
        <v>sábado</v>
      </c>
      <c r="F816" s="211" t="str">
        <f t="shared" si="40"/>
        <v>Prop 197/18</v>
      </c>
      <c r="G816" s="211" t="str">
        <f t="shared" si="41"/>
        <v>197/18</v>
      </c>
      <c r="H816" s="214" t="str">
        <f>TEXT(Uteis[[#This Row],[Coluna1]],"MM-AAAA")</f>
        <v>03-2021</v>
      </c>
      <c r="I816" s="215"/>
    </row>
    <row r="817" spans="1:9" x14ac:dyDescent="0.25">
      <c r="A817" s="211" t="s">
        <v>313</v>
      </c>
      <c r="B817" s="211" t="s">
        <v>335</v>
      </c>
      <c r="C817" s="211" t="s">
        <v>126</v>
      </c>
      <c r="D817" s="212">
        <f>WEEKDAY(Uteis[[#This Row],[Coluna1]],2)</f>
        <v>3</v>
      </c>
      <c r="E817" s="213" t="str">
        <f t="shared" si="39"/>
        <v>quarta-feira</v>
      </c>
      <c r="F817" s="211" t="str">
        <f t="shared" si="40"/>
        <v>Prop 051/21</v>
      </c>
      <c r="G817" s="211" t="str">
        <f t="shared" si="41"/>
        <v>051/21</v>
      </c>
      <c r="H817" s="214" t="str">
        <f>TEXT(Uteis[[#This Row],[Coluna1]],"MM-AAAA")</f>
        <v>03-2021</v>
      </c>
      <c r="I817" s="215"/>
    </row>
    <row r="818" spans="1:9" x14ac:dyDescent="0.25">
      <c r="A818" s="211" t="s">
        <v>313</v>
      </c>
      <c r="B818" s="211" t="s">
        <v>335</v>
      </c>
      <c r="C818" s="211" t="s">
        <v>126</v>
      </c>
      <c r="D818" s="212">
        <f>WEEKDAY(Uteis[[#This Row],[Coluna1]],2)</f>
        <v>3</v>
      </c>
      <c r="E818" s="213" t="str">
        <f t="shared" si="39"/>
        <v>quarta-feira</v>
      </c>
      <c r="F818" s="211" t="str">
        <f t="shared" si="40"/>
        <v>Prop 051/21</v>
      </c>
      <c r="G818" s="211" t="str">
        <f t="shared" si="41"/>
        <v>051/21</v>
      </c>
      <c r="H818" s="214" t="str">
        <f>TEXT(Uteis[[#This Row],[Coluna1]],"MM-AAAA")</f>
        <v>03-2021</v>
      </c>
      <c r="I818" s="215"/>
    </row>
    <row r="819" spans="1:9" x14ac:dyDescent="0.25">
      <c r="A819" s="211" t="s">
        <v>313</v>
      </c>
      <c r="B819" s="211" t="s">
        <v>335</v>
      </c>
      <c r="C819" s="211" t="s">
        <v>126</v>
      </c>
      <c r="D819" s="212">
        <f>WEEKDAY(Uteis[[#This Row],[Coluna1]],2)</f>
        <v>3</v>
      </c>
      <c r="E819" s="213" t="str">
        <f t="shared" si="39"/>
        <v>quarta-feira</v>
      </c>
      <c r="F819" s="211" t="str">
        <f t="shared" si="40"/>
        <v>Prop 051/21</v>
      </c>
      <c r="G819" s="211" t="str">
        <f t="shared" si="41"/>
        <v>051/21</v>
      </c>
      <c r="H819" s="214" t="str">
        <f>TEXT(Uteis[[#This Row],[Coluna1]],"MM-AAAA")</f>
        <v>03-2021</v>
      </c>
      <c r="I819" s="215"/>
    </row>
    <row r="820" spans="1:9" x14ac:dyDescent="0.25">
      <c r="A820" s="211" t="s">
        <v>313</v>
      </c>
      <c r="B820" s="211" t="s">
        <v>335</v>
      </c>
      <c r="C820" s="211" t="s">
        <v>126</v>
      </c>
      <c r="D820" s="212">
        <f>WEEKDAY(Uteis[[#This Row],[Coluna1]],2)</f>
        <v>3</v>
      </c>
      <c r="E820" s="213" t="str">
        <f t="shared" si="39"/>
        <v>quarta-feira</v>
      </c>
      <c r="F820" s="211" t="str">
        <f t="shared" si="40"/>
        <v>Prop 051/21</v>
      </c>
      <c r="G820" s="211" t="str">
        <f t="shared" si="41"/>
        <v>051/21</v>
      </c>
      <c r="H820" s="214" t="str">
        <f>TEXT(Uteis[[#This Row],[Coluna1]],"MM-AAAA")</f>
        <v>03-2021</v>
      </c>
      <c r="I820" s="215"/>
    </row>
    <row r="821" spans="1:9" x14ac:dyDescent="0.25">
      <c r="A821" s="211" t="s">
        <v>319</v>
      </c>
      <c r="B821" s="211" t="s">
        <v>335</v>
      </c>
      <c r="C821" s="211" t="s">
        <v>130</v>
      </c>
      <c r="D821" s="212">
        <f>WEEKDAY(Uteis[[#This Row],[Coluna1]],2)</f>
        <v>6</v>
      </c>
      <c r="E821" s="213" t="str">
        <f t="shared" si="39"/>
        <v>sábado</v>
      </c>
      <c r="F821" s="211" t="str">
        <f t="shared" si="40"/>
        <v>Prop 197/18</v>
      </c>
      <c r="G821" s="211" t="str">
        <f t="shared" si="41"/>
        <v>197/18</v>
      </c>
      <c r="H821" s="214" t="str">
        <f>TEXT(Uteis[[#This Row],[Coluna1]],"MM-AAAA")</f>
        <v>03-2021</v>
      </c>
      <c r="I821" s="215"/>
    </row>
    <row r="822" spans="1:9" x14ac:dyDescent="0.25">
      <c r="A822" s="211" t="s">
        <v>313</v>
      </c>
      <c r="B822" s="211" t="s">
        <v>335</v>
      </c>
      <c r="C822" s="211" t="s">
        <v>126</v>
      </c>
      <c r="D822" s="212">
        <f>WEEKDAY(Uteis[[#This Row],[Coluna1]],2)</f>
        <v>3</v>
      </c>
      <c r="E822" s="213" t="str">
        <f t="shared" si="39"/>
        <v>quarta-feira</v>
      </c>
      <c r="F822" s="211" t="str">
        <f t="shared" si="40"/>
        <v>Prop 051/21</v>
      </c>
      <c r="G822" s="211" t="str">
        <f t="shared" si="41"/>
        <v>051/21</v>
      </c>
      <c r="H822" s="214" t="str">
        <f>TEXT(Uteis[[#This Row],[Coluna1]],"MM-AAAA")</f>
        <v>03-2021</v>
      </c>
      <c r="I822" s="215"/>
    </row>
    <row r="823" spans="1:9" x14ac:dyDescent="0.25">
      <c r="A823" s="211" t="s">
        <v>313</v>
      </c>
      <c r="B823" s="211" t="s">
        <v>335</v>
      </c>
      <c r="C823" s="211" t="s">
        <v>126</v>
      </c>
      <c r="D823" s="212">
        <f>WEEKDAY(Uteis[[#This Row],[Coluna1]],2)</f>
        <v>3</v>
      </c>
      <c r="E823" s="213" t="str">
        <f t="shared" si="39"/>
        <v>quarta-feira</v>
      </c>
      <c r="F823" s="211" t="str">
        <f t="shared" si="40"/>
        <v>Prop 051/21</v>
      </c>
      <c r="G823" s="211" t="str">
        <f t="shared" si="41"/>
        <v>051/21</v>
      </c>
      <c r="H823" s="214" t="str">
        <f>TEXT(Uteis[[#This Row],[Coluna1]],"MM-AAAA")</f>
        <v>03-2021</v>
      </c>
      <c r="I823" s="215"/>
    </row>
    <row r="824" spans="1:9" x14ac:dyDescent="0.25">
      <c r="A824" s="211" t="s">
        <v>315</v>
      </c>
      <c r="B824" s="211" t="s">
        <v>335</v>
      </c>
      <c r="C824" s="211" t="s">
        <v>126</v>
      </c>
      <c r="D824" s="212">
        <f>WEEKDAY(Uteis[[#This Row],[Coluna1]],2)</f>
        <v>4</v>
      </c>
      <c r="E824" s="213" t="str">
        <f t="shared" si="39"/>
        <v>quinta-feira</v>
      </c>
      <c r="F824" s="211" t="str">
        <f t="shared" si="40"/>
        <v>Prop 051/21</v>
      </c>
      <c r="G824" s="211" t="str">
        <f t="shared" si="41"/>
        <v>051/21</v>
      </c>
      <c r="H824" s="214" t="str">
        <f>TEXT(Uteis[[#This Row],[Coluna1]],"MM-AAAA")</f>
        <v>03-2021</v>
      </c>
      <c r="I824" s="215"/>
    </row>
    <row r="825" spans="1:9" x14ac:dyDescent="0.25">
      <c r="A825" s="211" t="s">
        <v>315</v>
      </c>
      <c r="B825" s="211" t="s">
        <v>335</v>
      </c>
      <c r="C825" s="211" t="s">
        <v>126</v>
      </c>
      <c r="D825" s="212">
        <f>WEEKDAY(Uteis[[#This Row],[Coluna1]],2)</f>
        <v>4</v>
      </c>
      <c r="E825" s="213" t="str">
        <f t="shared" si="39"/>
        <v>quinta-feira</v>
      </c>
      <c r="F825" s="211" t="str">
        <f t="shared" si="40"/>
        <v>Prop 051/21</v>
      </c>
      <c r="G825" s="211" t="str">
        <f t="shared" si="41"/>
        <v>051/21</v>
      </c>
      <c r="H825" s="214" t="str">
        <f>TEXT(Uteis[[#This Row],[Coluna1]],"MM-AAAA")</f>
        <v>03-2021</v>
      </c>
      <c r="I825" s="215"/>
    </row>
    <row r="826" spans="1:9" x14ac:dyDescent="0.25">
      <c r="A826" s="211" t="s">
        <v>315</v>
      </c>
      <c r="B826" s="211" t="s">
        <v>335</v>
      </c>
      <c r="C826" s="211" t="s">
        <v>126</v>
      </c>
      <c r="D826" s="212">
        <f>WEEKDAY(Uteis[[#This Row],[Coluna1]],2)</f>
        <v>4</v>
      </c>
      <c r="E826" s="213" t="str">
        <f t="shared" si="39"/>
        <v>quinta-feira</v>
      </c>
      <c r="F826" s="211" t="str">
        <f t="shared" si="40"/>
        <v>Prop 051/21</v>
      </c>
      <c r="G826" s="211" t="str">
        <f t="shared" si="41"/>
        <v>051/21</v>
      </c>
      <c r="H826" s="214" t="str">
        <f>TEXT(Uteis[[#This Row],[Coluna1]],"MM-AAAA")</f>
        <v>03-2021</v>
      </c>
      <c r="I826" s="215"/>
    </row>
    <row r="827" spans="1:9" x14ac:dyDescent="0.25">
      <c r="A827" s="211" t="s">
        <v>309</v>
      </c>
      <c r="B827" s="211" t="s">
        <v>335</v>
      </c>
      <c r="C827" s="211" t="s">
        <v>332</v>
      </c>
      <c r="D827" s="212">
        <f>WEEKDAY(Uteis[[#This Row],[Coluna1]],2)</f>
        <v>6</v>
      </c>
      <c r="E827" s="213" t="str">
        <f t="shared" si="39"/>
        <v>sábado</v>
      </c>
      <c r="F827" s="211" t="str">
        <f t="shared" si="40"/>
        <v>Prop 146/20</v>
      </c>
      <c r="G827" s="211" t="str">
        <f t="shared" si="41"/>
        <v>146/20</v>
      </c>
      <c r="H827" s="214" t="str">
        <f>TEXT(Uteis[[#This Row],[Coluna1]],"MM-AAAA")</f>
        <v>03-2021</v>
      </c>
      <c r="I827" s="215"/>
    </row>
    <row r="828" spans="1:9" x14ac:dyDescent="0.25">
      <c r="A828" s="211" t="s">
        <v>315</v>
      </c>
      <c r="B828" s="211" t="s">
        <v>335</v>
      </c>
      <c r="C828" s="211" t="s">
        <v>126</v>
      </c>
      <c r="D828" s="212">
        <f>WEEKDAY(Uteis[[#This Row],[Coluna1]],2)</f>
        <v>4</v>
      </c>
      <c r="E828" s="213" t="str">
        <f t="shared" si="39"/>
        <v>quinta-feira</v>
      </c>
      <c r="F828" s="211" t="str">
        <f t="shared" si="40"/>
        <v>Prop 051/21</v>
      </c>
      <c r="G828" s="211" t="str">
        <f t="shared" si="41"/>
        <v>051/21</v>
      </c>
      <c r="H828" s="214" t="str">
        <f>TEXT(Uteis[[#This Row],[Coluna1]],"MM-AAAA")</f>
        <v>03-2021</v>
      </c>
      <c r="I828" s="215"/>
    </row>
    <row r="829" spans="1:9" x14ac:dyDescent="0.25">
      <c r="A829" s="211" t="s">
        <v>315</v>
      </c>
      <c r="B829" s="211" t="s">
        <v>335</v>
      </c>
      <c r="C829" s="211" t="s">
        <v>126</v>
      </c>
      <c r="D829" s="212">
        <f>WEEKDAY(Uteis[[#This Row],[Coluna1]],2)</f>
        <v>4</v>
      </c>
      <c r="E829" s="213" t="str">
        <f t="shared" si="39"/>
        <v>quinta-feira</v>
      </c>
      <c r="F829" s="211" t="str">
        <f t="shared" si="40"/>
        <v>Prop 051/21</v>
      </c>
      <c r="G829" s="211" t="str">
        <f t="shared" si="41"/>
        <v>051/21</v>
      </c>
      <c r="H829" s="214" t="str">
        <f>TEXT(Uteis[[#This Row],[Coluna1]],"MM-AAAA")</f>
        <v>03-2021</v>
      </c>
      <c r="I829" s="215"/>
    </row>
    <row r="830" spans="1:9" x14ac:dyDescent="0.25">
      <c r="A830" s="211" t="s">
        <v>315</v>
      </c>
      <c r="B830" s="211" t="s">
        <v>335</v>
      </c>
      <c r="C830" s="211" t="s">
        <v>126</v>
      </c>
      <c r="D830" s="212">
        <f>WEEKDAY(Uteis[[#This Row],[Coluna1]],2)</f>
        <v>4</v>
      </c>
      <c r="E830" s="213" t="str">
        <f t="shared" si="39"/>
        <v>quinta-feira</v>
      </c>
      <c r="F830" s="211" t="str">
        <f t="shared" si="40"/>
        <v>Prop 051/21</v>
      </c>
      <c r="G830" s="211" t="str">
        <f t="shared" si="41"/>
        <v>051/21</v>
      </c>
      <c r="H830" s="214" t="str">
        <f>TEXT(Uteis[[#This Row],[Coluna1]],"MM-AAAA")</f>
        <v>03-2021</v>
      </c>
      <c r="I830" s="215"/>
    </row>
    <row r="831" spans="1:9" x14ac:dyDescent="0.25">
      <c r="A831" s="211" t="s">
        <v>319</v>
      </c>
      <c r="B831" s="211" t="s">
        <v>335</v>
      </c>
      <c r="C831" s="211" t="s">
        <v>130</v>
      </c>
      <c r="D831" s="212">
        <f>WEEKDAY(Uteis[[#This Row],[Coluna1]],2)</f>
        <v>6</v>
      </c>
      <c r="E831" s="213" t="str">
        <f t="shared" si="39"/>
        <v>sábado</v>
      </c>
      <c r="F831" s="211" t="str">
        <f t="shared" si="40"/>
        <v>Prop 197/18</v>
      </c>
      <c r="G831" s="211" t="str">
        <f t="shared" si="41"/>
        <v>197/18</v>
      </c>
      <c r="H831" s="214" t="str">
        <f>TEXT(Uteis[[#This Row],[Coluna1]],"MM-AAAA")</f>
        <v>03-2021</v>
      </c>
      <c r="I831" s="215"/>
    </row>
    <row r="832" spans="1:9" x14ac:dyDescent="0.25">
      <c r="A832" s="211" t="s">
        <v>315</v>
      </c>
      <c r="B832" s="211" t="s">
        <v>335</v>
      </c>
      <c r="C832" s="211" t="s">
        <v>126</v>
      </c>
      <c r="D832" s="212">
        <f>WEEKDAY(Uteis[[#This Row],[Coluna1]],2)</f>
        <v>4</v>
      </c>
      <c r="E832" s="213" t="str">
        <f t="shared" si="39"/>
        <v>quinta-feira</v>
      </c>
      <c r="F832" s="211" t="str">
        <f t="shared" si="40"/>
        <v>Prop 051/21</v>
      </c>
      <c r="G832" s="211" t="str">
        <f t="shared" si="41"/>
        <v>051/21</v>
      </c>
      <c r="H832" s="214" t="str">
        <f>TEXT(Uteis[[#This Row],[Coluna1]],"MM-AAAA")</f>
        <v>03-2021</v>
      </c>
      <c r="I832" s="215"/>
    </row>
    <row r="833" spans="1:9" x14ac:dyDescent="0.25">
      <c r="A833" s="211" t="s">
        <v>324</v>
      </c>
      <c r="B833" s="211" t="s">
        <v>335</v>
      </c>
      <c r="C833" s="211" t="s">
        <v>126</v>
      </c>
      <c r="D833" s="212">
        <f>WEEKDAY(Uteis[[#This Row],[Coluna1]],2)</f>
        <v>5</v>
      </c>
      <c r="E833" s="213" t="str">
        <f t="shared" si="39"/>
        <v>sexta-feira</v>
      </c>
      <c r="F833" s="211" t="str">
        <f t="shared" si="40"/>
        <v>Prop 051/21</v>
      </c>
      <c r="G833" s="211" t="str">
        <f t="shared" si="41"/>
        <v>051/21</v>
      </c>
      <c r="H833" s="214" t="str">
        <f>TEXT(Uteis[[#This Row],[Coluna1]],"MM-AAAA")</f>
        <v>03-2021</v>
      </c>
      <c r="I833" s="215"/>
    </row>
    <row r="834" spans="1:9" x14ac:dyDescent="0.25">
      <c r="A834" s="211" t="s">
        <v>324</v>
      </c>
      <c r="B834" s="211" t="s">
        <v>335</v>
      </c>
      <c r="C834" s="211" t="s">
        <v>126</v>
      </c>
      <c r="D834" s="212">
        <f>WEEKDAY(Uteis[[#This Row],[Coluna1]],2)</f>
        <v>5</v>
      </c>
      <c r="E834" s="213" t="str">
        <f t="shared" si="39"/>
        <v>sexta-feira</v>
      </c>
      <c r="F834" s="211" t="str">
        <f t="shared" si="40"/>
        <v>Prop 051/21</v>
      </c>
      <c r="G834" s="211" t="str">
        <f t="shared" si="41"/>
        <v>051/21</v>
      </c>
      <c r="H834" s="214" t="str">
        <f>TEXT(Uteis[[#This Row],[Coluna1]],"MM-AAAA")</f>
        <v>03-2021</v>
      </c>
      <c r="I834" s="215"/>
    </row>
    <row r="835" spans="1:9" x14ac:dyDescent="0.25">
      <c r="A835" s="211" t="s">
        <v>324</v>
      </c>
      <c r="B835" s="211" t="s">
        <v>335</v>
      </c>
      <c r="C835" s="211" t="s">
        <v>126</v>
      </c>
      <c r="D835" s="212">
        <f>WEEKDAY(Uteis[[#This Row],[Coluna1]],2)</f>
        <v>5</v>
      </c>
      <c r="E835" s="213" t="str">
        <f t="shared" si="39"/>
        <v>sexta-feira</v>
      </c>
      <c r="F835" s="211" t="str">
        <f t="shared" si="40"/>
        <v>Prop 051/21</v>
      </c>
      <c r="G835" s="211" t="str">
        <f t="shared" si="41"/>
        <v>051/21</v>
      </c>
      <c r="H835" s="214" t="str">
        <f>TEXT(Uteis[[#This Row],[Coluna1]],"MM-AAAA")</f>
        <v>03-2021</v>
      </c>
      <c r="I835" s="215"/>
    </row>
    <row r="836" spans="1:9" x14ac:dyDescent="0.25">
      <c r="A836" s="211" t="s">
        <v>324</v>
      </c>
      <c r="B836" s="211" t="s">
        <v>335</v>
      </c>
      <c r="C836" s="211" t="s">
        <v>126</v>
      </c>
      <c r="D836" s="212">
        <f>WEEKDAY(Uteis[[#This Row],[Coluna1]],2)</f>
        <v>5</v>
      </c>
      <c r="E836" s="213" t="str">
        <f t="shared" si="39"/>
        <v>sexta-feira</v>
      </c>
      <c r="F836" s="211" t="str">
        <f t="shared" si="40"/>
        <v>Prop 051/21</v>
      </c>
      <c r="G836" s="211" t="str">
        <f t="shared" si="41"/>
        <v>051/21</v>
      </c>
      <c r="H836" s="214" t="str">
        <f>TEXT(Uteis[[#This Row],[Coluna1]],"MM-AAAA")</f>
        <v>03-2021</v>
      </c>
      <c r="I836" s="215"/>
    </row>
    <row r="837" spans="1:9" x14ac:dyDescent="0.25">
      <c r="A837" s="211" t="s">
        <v>324</v>
      </c>
      <c r="B837" s="211" t="s">
        <v>335</v>
      </c>
      <c r="C837" s="211" t="s">
        <v>126</v>
      </c>
      <c r="D837" s="212">
        <f>WEEKDAY(Uteis[[#This Row],[Coluna1]],2)</f>
        <v>5</v>
      </c>
      <c r="E837" s="213" t="str">
        <f t="shared" si="39"/>
        <v>sexta-feira</v>
      </c>
      <c r="F837" s="211" t="str">
        <f t="shared" si="40"/>
        <v>Prop 051/21</v>
      </c>
      <c r="G837" s="211" t="str">
        <f t="shared" si="41"/>
        <v>051/21</v>
      </c>
      <c r="H837" s="214" t="str">
        <f>TEXT(Uteis[[#This Row],[Coluna1]],"MM-AAAA")</f>
        <v>03-2021</v>
      </c>
      <c r="I837" s="215"/>
    </row>
    <row r="838" spans="1:9" x14ac:dyDescent="0.25">
      <c r="A838" s="211" t="s">
        <v>312</v>
      </c>
      <c r="B838" s="211" t="s">
        <v>335</v>
      </c>
      <c r="C838" s="211" t="s">
        <v>323</v>
      </c>
      <c r="D838" s="212">
        <f>WEEKDAY(Uteis[[#This Row],[Coluna1]],2)</f>
        <v>2</v>
      </c>
      <c r="E838" s="213" t="str">
        <f t="shared" si="39"/>
        <v>terça-feira</v>
      </c>
      <c r="F838" s="211" t="str">
        <f t="shared" si="40"/>
        <v>Prop 024/21</v>
      </c>
      <c r="G838" s="211" t="str">
        <f t="shared" si="41"/>
        <v>024/21</v>
      </c>
      <c r="H838" s="214" t="str">
        <f>TEXT(Uteis[[#This Row],[Coluna1]],"MM-AAAA")</f>
        <v>03-2021</v>
      </c>
      <c r="I838" s="215"/>
    </row>
    <row r="839" spans="1:9" x14ac:dyDescent="0.25">
      <c r="A839" s="211" t="s">
        <v>313</v>
      </c>
      <c r="B839" s="211" t="s">
        <v>335</v>
      </c>
      <c r="C839" s="211" t="s">
        <v>323</v>
      </c>
      <c r="D839" s="212">
        <f>WEEKDAY(Uteis[[#This Row],[Coluna1]],2)</f>
        <v>3</v>
      </c>
      <c r="E839" s="213" t="str">
        <f t="shared" si="39"/>
        <v>quarta-feira</v>
      </c>
      <c r="F839" s="211" t="str">
        <f t="shared" si="40"/>
        <v>Prop 024/21</v>
      </c>
      <c r="G839" s="211" t="str">
        <f t="shared" si="41"/>
        <v>024/21</v>
      </c>
      <c r="H839" s="214" t="str">
        <f>TEXT(Uteis[[#This Row],[Coluna1]],"MM-AAAA")</f>
        <v>03-2021</v>
      </c>
      <c r="I839" s="215"/>
    </row>
    <row r="840" spans="1:9" x14ac:dyDescent="0.25">
      <c r="A840" s="211" t="s">
        <v>319</v>
      </c>
      <c r="B840" s="211" t="s">
        <v>335</v>
      </c>
      <c r="C840" s="211" t="s">
        <v>310</v>
      </c>
      <c r="D840" s="212">
        <f>WEEKDAY(Uteis[[#This Row],[Coluna1]],2)</f>
        <v>6</v>
      </c>
      <c r="E840" s="213" t="str">
        <f t="shared" si="39"/>
        <v>sábado</v>
      </c>
      <c r="F840" s="211" t="str">
        <f t="shared" si="40"/>
        <v>Prop 443/20</v>
      </c>
      <c r="G840" s="211" t="str">
        <f t="shared" si="41"/>
        <v>443/20</v>
      </c>
      <c r="H840" s="214" t="str">
        <f>TEXT(Uteis[[#This Row],[Coluna1]],"MM-AAAA")</f>
        <v>03-2021</v>
      </c>
      <c r="I840" s="215"/>
    </row>
    <row r="841" spans="1:9" x14ac:dyDescent="0.25">
      <c r="A841" s="211" t="s">
        <v>313</v>
      </c>
      <c r="B841" s="211" t="s">
        <v>335</v>
      </c>
      <c r="C841" s="211" t="s">
        <v>323</v>
      </c>
      <c r="D841" s="212">
        <f>WEEKDAY(Uteis[[#This Row],[Coluna1]],2)</f>
        <v>3</v>
      </c>
      <c r="E841" s="213" t="str">
        <f t="shared" si="39"/>
        <v>quarta-feira</v>
      </c>
      <c r="F841" s="211" t="str">
        <f t="shared" si="40"/>
        <v>Prop 024/21</v>
      </c>
      <c r="G841" s="211" t="str">
        <f t="shared" si="41"/>
        <v>024/21</v>
      </c>
      <c r="H841" s="214" t="str">
        <f>TEXT(Uteis[[#This Row],[Coluna1]],"MM-AAAA")</f>
        <v>03-2021</v>
      </c>
      <c r="I841" s="215"/>
    </row>
    <row r="842" spans="1:9" x14ac:dyDescent="0.25">
      <c r="A842" s="211" t="s">
        <v>313</v>
      </c>
      <c r="B842" s="211" t="s">
        <v>335</v>
      </c>
      <c r="C842" s="211" t="s">
        <v>323</v>
      </c>
      <c r="D842" s="212">
        <f>WEEKDAY(Uteis[[#This Row],[Coluna1]],2)</f>
        <v>3</v>
      </c>
      <c r="E842" s="213" t="str">
        <f t="shared" si="39"/>
        <v>quarta-feira</v>
      </c>
      <c r="F842" s="211" t="str">
        <f t="shared" si="40"/>
        <v>Prop 024/21</v>
      </c>
      <c r="G842" s="211" t="str">
        <f t="shared" si="41"/>
        <v>024/21</v>
      </c>
      <c r="H842" s="214" t="str">
        <f>TEXT(Uteis[[#This Row],[Coluna1]],"MM-AAAA")</f>
        <v>03-2021</v>
      </c>
      <c r="I842" s="215"/>
    </row>
    <row r="843" spans="1:9" x14ac:dyDescent="0.25">
      <c r="A843" s="211" t="s">
        <v>315</v>
      </c>
      <c r="B843" s="211" t="s">
        <v>335</v>
      </c>
      <c r="C843" s="211" t="s">
        <v>323</v>
      </c>
      <c r="D843" s="212">
        <f>WEEKDAY(Uteis[[#This Row],[Coluna1]],2)</f>
        <v>4</v>
      </c>
      <c r="E843" s="213" t="str">
        <f t="shared" si="39"/>
        <v>quinta-feira</v>
      </c>
      <c r="F843" s="211" t="str">
        <f t="shared" si="40"/>
        <v>Prop 024/21</v>
      </c>
      <c r="G843" s="211" t="str">
        <f t="shared" si="41"/>
        <v>024/21</v>
      </c>
      <c r="H843" s="214" t="str">
        <f>TEXT(Uteis[[#This Row],[Coluna1]],"MM-AAAA")</f>
        <v>03-2021</v>
      </c>
      <c r="I843" s="215"/>
    </row>
    <row r="844" spans="1:9" x14ac:dyDescent="0.25">
      <c r="A844" s="211" t="s">
        <v>308</v>
      </c>
      <c r="B844" s="211" t="s">
        <v>335</v>
      </c>
      <c r="C844" s="211" t="s">
        <v>304</v>
      </c>
      <c r="D844" s="212">
        <f>WEEKDAY(Uteis[[#This Row],[Coluna1]],2)</f>
        <v>5</v>
      </c>
      <c r="E844" s="213" t="str">
        <f t="shared" si="39"/>
        <v>sexta-feira</v>
      </c>
      <c r="F844" s="211" t="str">
        <f t="shared" si="40"/>
        <v>Prop 029/17</v>
      </c>
      <c r="G844" s="211" t="str">
        <f t="shared" si="41"/>
        <v>029/17</v>
      </c>
      <c r="H844" s="214" t="str">
        <f>TEXT(Uteis[[#This Row],[Coluna1]],"MM-AAAA")</f>
        <v>03-2021</v>
      </c>
      <c r="I844" s="215"/>
    </row>
    <row r="845" spans="1:9" x14ac:dyDescent="0.25">
      <c r="A845" s="211" t="s">
        <v>309</v>
      </c>
      <c r="B845" s="211" t="s">
        <v>335</v>
      </c>
      <c r="C845" s="211" t="s">
        <v>310</v>
      </c>
      <c r="D845" s="212">
        <f>WEEKDAY(Uteis[[#This Row],[Coluna1]],2)</f>
        <v>6</v>
      </c>
      <c r="E845" s="213" t="str">
        <f t="shared" si="39"/>
        <v>sábado</v>
      </c>
      <c r="F845" s="211" t="str">
        <f t="shared" si="40"/>
        <v>Prop 443/20</v>
      </c>
      <c r="G845" s="211" t="str">
        <f t="shared" si="41"/>
        <v>443/20</v>
      </c>
      <c r="H845" s="214" t="str">
        <f>TEXT(Uteis[[#This Row],[Coluna1]],"MM-AAAA")</f>
        <v>03-2021</v>
      </c>
      <c r="I845" s="215"/>
    </row>
    <row r="846" spans="1:9" x14ac:dyDescent="0.25">
      <c r="A846" s="211" t="s">
        <v>315</v>
      </c>
      <c r="B846" s="211" t="s">
        <v>335</v>
      </c>
      <c r="C846" s="211" t="s">
        <v>323</v>
      </c>
      <c r="D846" s="212">
        <f>WEEKDAY(Uteis[[#This Row],[Coluna1]],2)</f>
        <v>4</v>
      </c>
      <c r="E846" s="213" t="str">
        <f t="shared" si="39"/>
        <v>quinta-feira</v>
      </c>
      <c r="F846" s="211" t="str">
        <f t="shared" si="40"/>
        <v>Prop 024/21</v>
      </c>
      <c r="G846" s="211" t="str">
        <f t="shared" si="41"/>
        <v>024/21</v>
      </c>
      <c r="H846" s="214" t="str">
        <f>TEXT(Uteis[[#This Row],[Coluna1]],"MM-AAAA")</f>
        <v>03-2021</v>
      </c>
      <c r="I846" s="215"/>
    </row>
    <row r="847" spans="1:9" x14ac:dyDescent="0.25">
      <c r="A847" s="211" t="s">
        <v>315</v>
      </c>
      <c r="B847" s="211" t="s">
        <v>335</v>
      </c>
      <c r="C847" s="211" t="s">
        <v>323</v>
      </c>
      <c r="D847" s="212">
        <f>WEEKDAY(Uteis[[#This Row],[Coluna1]],2)</f>
        <v>4</v>
      </c>
      <c r="E847" s="213" t="str">
        <f t="shared" si="39"/>
        <v>quinta-feira</v>
      </c>
      <c r="F847" s="211" t="str">
        <f t="shared" si="40"/>
        <v>Prop 024/21</v>
      </c>
      <c r="G847" s="211" t="str">
        <f t="shared" si="41"/>
        <v>024/21</v>
      </c>
      <c r="H847" s="214" t="str">
        <f>TEXT(Uteis[[#This Row],[Coluna1]],"MM-AAAA")</f>
        <v>03-2021</v>
      </c>
      <c r="I847" s="215"/>
    </row>
    <row r="848" spans="1:9" x14ac:dyDescent="0.25">
      <c r="A848" s="211" t="s">
        <v>315</v>
      </c>
      <c r="B848" s="211" t="s">
        <v>335</v>
      </c>
      <c r="C848" s="211" t="s">
        <v>323</v>
      </c>
      <c r="D848" s="212">
        <f>WEEKDAY(Uteis[[#This Row],[Coluna1]],2)</f>
        <v>4</v>
      </c>
      <c r="E848" s="213" t="str">
        <f t="shared" si="39"/>
        <v>quinta-feira</v>
      </c>
      <c r="F848" s="211" t="str">
        <f t="shared" si="40"/>
        <v>Prop 024/21</v>
      </c>
      <c r="G848" s="211" t="str">
        <f t="shared" si="41"/>
        <v>024/21</v>
      </c>
      <c r="H848" s="214" t="str">
        <f>TEXT(Uteis[[#This Row],[Coluna1]],"MM-AAAA")</f>
        <v>03-2021</v>
      </c>
      <c r="I848" s="215"/>
    </row>
    <row r="849" spans="1:9" x14ac:dyDescent="0.25">
      <c r="A849" s="211" t="s">
        <v>324</v>
      </c>
      <c r="B849" s="211" t="s">
        <v>335</v>
      </c>
      <c r="C849" s="211" t="s">
        <v>314</v>
      </c>
      <c r="D849" s="212">
        <f>WEEKDAY(Uteis[[#This Row],[Coluna1]],2)</f>
        <v>5</v>
      </c>
      <c r="E849" s="213" t="str">
        <f t="shared" ref="E849:E875" si="42">IF(D849=" "," ",(IF(D849=7,"domingo",IF(D849=6,"sábado",IF(D849=5,"sexta-feira",IF(D849=4,"quinta-feira",IF(D849=3,"quarta-feira",IF(D849=2,"terça-feira","segunda-feira"))))))))</f>
        <v>sexta-feira</v>
      </c>
      <c r="F849" s="211" t="str">
        <f t="shared" ref="F849:F875" si="43">LEFT(C849,11)</f>
        <v>Prop 102/20</v>
      </c>
      <c r="G849" s="211" t="str">
        <f t="shared" ref="G849:G875" si="44">RIGHT(F849,6)</f>
        <v>102/20</v>
      </c>
      <c r="H849" s="214" t="str">
        <f>TEXT(Uteis[[#This Row],[Coluna1]],"MM-AAAA")</f>
        <v>03-2021</v>
      </c>
      <c r="I849" s="215"/>
    </row>
    <row r="850" spans="1:9" x14ac:dyDescent="0.25">
      <c r="A850" s="211" t="s">
        <v>324</v>
      </c>
      <c r="B850" s="211" t="s">
        <v>108</v>
      </c>
      <c r="C850" s="211" t="s">
        <v>126</v>
      </c>
      <c r="D850" s="212">
        <f>WEEKDAY(Uteis[[#This Row],[Coluna1]],2)</f>
        <v>5</v>
      </c>
      <c r="E850" s="213" t="str">
        <f t="shared" si="42"/>
        <v>sexta-feira</v>
      </c>
      <c r="F850" s="211" t="str">
        <f t="shared" si="43"/>
        <v>Prop 051/21</v>
      </c>
      <c r="G850" s="211" t="str">
        <f t="shared" si="44"/>
        <v>051/21</v>
      </c>
      <c r="H850" s="214" t="str">
        <f>TEXT(Uteis[[#This Row],[Coluna1]],"MM-AAAA")</f>
        <v>03-2021</v>
      </c>
      <c r="I850" s="215"/>
    </row>
    <row r="851" spans="1:9" x14ac:dyDescent="0.25">
      <c r="A851" s="211" t="s">
        <v>324</v>
      </c>
      <c r="B851" s="211" t="s">
        <v>106</v>
      </c>
      <c r="C851" s="211" t="s">
        <v>126</v>
      </c>
      <c r="D851" s="212">
        <f>WEEKDAY(Uteis[[#This Row],[Coluna1]],2)</f>
        <v>5</v>
      </c>
      <c r="E851" s="213" t="str">
        <f t="shared" si="42"/>
        <v>sexta-feira</v>
      </c>
      <c r="F851" s="211" t="str">
        <f t="shared" si="43"/>
        <v>Prop 051/21</v>
      </c>
      <c r="G851" s="211" t="str">
        <f t="shared" si="44"/>
        <v>051/21</v>
      </c>
      <c r="H851" s="214" t="str">
        <f>TEXT(Uteis[[#This Row],[Coluna1]],"MM-AAAA")</f>
        <v>03-2021</v>
      </c>
      <c r="I851" s="215"/>
    </row>
    <row r="852" spans="1:9" x14ac:dyDescent="0.25">
      <c r="A852" s="211" t="s">
        <v>316</v>
      </c>
      <c r="B852" s="211" t="s">
        <v>102</v>
      </c>
      <c r="C852" s="211" t="s">
        <v>126</v>
      </c>
      <c r="D852" s="212">
        <f>WEEKDAY(Uteis[[#This Row],[Coluna1]],2)</f>
        <v>1</v>
      </c>
      <c r="E852" s="213" t="str">
        <f t="shared" si="42"/>
        <v>segunda-feira</v>
      </c>
      <c r="F852" s="211" t="str">
        <f t="shared" si="43"/>
        <v>Prop 051/21</v>
      </c>
      <c r="G852" s="211" t="str">
        <f t="shared" si="44"/>
        <v>051/21</v>
      </c>
      <c r="H852" s="214" t="str">
        <f>TEXT(Uteis[[#This Row],[Coluna1]],"MM-AAAA")</f>
        <v>03-2021</v>
      </c>
      <c r="I852" s="215"/>
    </row>
    <row r="853" spans="1:9" x14ac:dyDescent="0.25">
      <c r="A853" s="211" t="s">
        <v>316</v>
      </c>
      <c r="B853" s="211" t="s">
        <v>82</v>
      </c>
      <c r="C853" s="211" t="s">
        <v>126</v>
      </c>
      <c r="D853" s="212">
        <f>WEEKDAY(Uteis[[#This Row],[Coluna1]],2)</f>
        <v>1</v>
      </c>
      <c r="E853" s="213" t="str">
        <f t="shared" si="42"/>
        <v>segunda-feira</v>
      </c>
      <c r="F853" s="211" t="str">
        <f t="shared" si="43"/>
        <v>Prop 051/21</v>
      </c>
      <c r="G853" s="211" t="str">
        <f t="shared" si="44"/>
        <v>051/21</v>
      </c>
      <c r="H853" s="214" t="str">
        <f>TEXT(Uteis[[#This Row],[Coluna1]],"MM-AAAA")</f>
        <v>03-2021</v>
      </c>
      <c r="I853" s="215"/>
    </row>
    <row r="854" spans="1:9" x14ac:dyDescent="0.25">
      <c r="A854" s="211" t="s">
        <v>311</v>
      </c>
      <c r="B854" s="211" t="s">
        <v>36</v>
      </c>
      <c r="C854" s="211" t="s">
        <v>146</v>
      </c>
      <c r="D854" s="212">
        <f>WEEKDAY(Uteis[[#This Row],[Coluna1]],2)</f>
        <v>1</v>
      </c>
      <c r="E854" s="213" t="str">
        <f t="shared" si="42"/>
        <v>segunda-feira</v>
      </c>
      <c r="F854" s="211" t="str">
        <f t="shared" si="43"/>
        <v>Prop 162/20</v>
      </c>
      <c r="G854" s="211" t="str">
        <f t="shared" si="44"/>
        <v>162/20</v>
      </c>
      <c r="H854" s="214" t="str">
        <f>TEXT(Uteis[[#This Row],[Coluna1]],"MM-AAAA")</f>
        <v>03-2021</v>
      </c>
      <c r="I854" s="215"/>
    </row>
    <row r="855" spans="1:9" x14ac:dyDescent="0.25">
      <c r="A855" s="211" t="s">
        <v>316</v>
      </c>
      <c r="B855" s="211" t="s">
        <v>34</v>
      </c>
      <c r="C855" s="211" t="s">
        <v>126</v>
      </c>
      <c r="D855" s="212">
        <f>WEEKDAY(Uteis[[#This Row],[Coluna1]],2)</f>
        <v>1</v>
      </c>
      <c r="E855" s="213" t="str">
        <f t="shared" si="42"/>
        <v>segunda-feira</v>
      </c>
      <c r="F855" s="211" t="str">
        <f t="shared" si="43"/>
        <v>Prop 051/21</v>
      </c>
      <c r="G855" s="211" t="str">
        <f t="shared" si="44"/>
        <v>051/21</v>
      </c>
      <c r="H855" s="214" t="str">
        <f>TEXT(Uteis[[#This Row],[Coluna1]],"MM-AAAA")</f>
        <v>03-2021</v>
      </c>
      <c r="I855" s="215"/>
    </row>
    <row r="856" spans="1:9" x14ac:dyDescent="0.25">
      <c r="A856" s="211" t="s">
        <v>316</v>
      </c>
      <c r="B856" s="211" t="s">
        <v>96</v>
      </c>
      <c r="C856" s="211" t="s">
        <v>126</v>
      </c>
      <c r="D856" s="212">
        <f>WEEKDAY(Uteis[[#This Row],[Coluna1]],2)</f>
        <v>1</v>
      </c>
      <c r="E856" s="213" t="str">
        <f t="shared" si="42"/>
        <v>segunda-feira</v>
      </c>
      <c r="F856" s="211" t="str">
        <f t="shared" si="43"/>
        <v>Prop 051/21</v>
      </c>
      <c r="G856" s="211" t="str">
        <f t="shared" si="44"/>
        <v>051/21</v>
      </c>
      <c r="H856" s="214" t="str">
        <f>TEXT(Uteis[[#This Row],[Coluna1]],"MM-AAAA")</f>
        <v>03-2021</v>
      </c>
      <c r="I856" s="215"/>
    </row>
    <row r="857" spans="1:9" x14ac:dyDescent="0.25">
      <c r="A857" s="211" t="s">
        <v>316</v>
      </c>
      <c r="B857" s="211" t="s">
        <v>81</v>
      </c>
      <c r="C857" s="211" t="s">
        <v>126</v>
      </c>
      <c r="D857" s="212">
        <f>WEEKDAY(Uteis[[#This Row],[Coluna1]],2)</f>
        <v>1</v>
      </c>
      <c r="E857" s="213" t="str">
        <f t="shared" si="42"/>
        <v>segunda-feira</v>
      </c>
      <c r="F857" s="211" t="str">
        <f t="shared" si="43"/>
        <v>Prop 051/21</v>
      </c>
      <c r="G857" s="211" t="str">
        <f t="shared" si="44"/>
        <v>051/21</v>
      </c>
      <c r="H857" s="214" t="str">
        <f>TEXT(Uteis[[#This Row],[Coluna1]],"MM-AAAA")</f>
        <v>03-2021</v>
      </c>
      <c r="I857" s="215"/>
    </row>
    <row r="858" spans="1:9" x14ac:dyDescent="0.25">
      <c r="A858" s="211" t="s">
        <v>316</v>
      </c>
      <c r="B858" s="211" t="s">
        <v>108</v>
      </c>
      <c r="C858" s="211" t="s">
        <v>126</v>
      </c>
      <c r="D858" s="212">
        <f>WEEKDAY(Uteis[[#This Row],[Coluna1]],2)</f>
        <v>1</v>
      </c>
      <c r="E858" s="213" t="str">
        <f t="shared" si="42"/>
        <v>segunda-feira</v>
      </c>
      <c r="F858" s="211" t="str">
        <f t="shared" si="43"/>
        <v>Prop 051/21</v>
      </c>
      <c r="G858" s="211" t="str">
        <f t="shared" si="44"/>
        <v>051/21</v>
      </c>
      <c r="H858" s="214" t="str">
        <f>TEXT(Uteis[[#This Row],[Coluna1]],"MM-AAAA")</f>
        <v>03-2021</v>
      </c>
      <c r="I858" s="215"/>
    </row>
    <row r="859" spans="1:9" x14ac:dyDescent="0.25">
      <c r="A859" s="211" t="s">
        <v>316</v>
      </c>
      <c r="B859" s="211" t="s">
        <v>106</v>
      </c>
      <c r="C859" s="211" t="s">
        <v>126</v>
      </c>
      <c r="D859" s="212">
        <f>WEEKDAY(Uteis[[#This Row],[Coluna1]],2)</f>
        <v>1</v>
      </c>
      <c r="E859" s="213" t="str">
        <f t="shared" si="42"/>
        <v>segunda-feira</v>
      </c>
      <c r="F859" s="211" t="str">
        <f t="shared" si="43"/>
        <v>Prop 051/21</v>
      </c>
      <c r="G859" s="211" t="str">
        <f t="shared" si="44"/>
        <v>051/21</v>
      </c>
      <c r="H859" s="214" t="str">
        <f>TEXT(Uteis[[#This Row],[Coluna1]],"MM-AAAA")</f>
        <v>03-2021</v>
      </c>
      <c r="I859" s="215"/>
    </row>
    <row r="860" spans="1:9" x14ac:dyDescent="0.25">
      <c r="A860" s="211" t="s">
        <v>309</v>
      </c>
      <c r="B860" s="211" t="s">
        <v>82</v>
      </c>
      <c r="C860" s="211" t="s">
        <v>130</v>
      </c>
      <c r="D860" s="212">
        <f>WEEKDAY(Uteis[[#This Row],[Coluna1]],2)</f>
        <v>6</v>
      </c>
      <c r="E860" s="213" t="str">
        <f t="shared" si="42"/>
        <v>sábado</v>
      </c>
      <c r="F860" s="211" t="str">
        <f t="shared" si="43"/>
        <v>Prop 197/18</v>
      </c>
      <c r="G860" s="211" t="str">
        <f t="shared" si="44"/>
        <v>197/18</v>
      </c>
      <c r="H860" s="214" t="str">
        <f>TEXT(Uteis[[#This Row],[Coluna1]],"MM-AAAA")</f>
        <v>03-2021</v>
      </c>
      <c r="I860" s="215"/>
    </row>
    <row r="861" spans="1:9" x14ac:dyDescent="0.25">
      <c r="A861" s="211" t="s">
        <v>317</v>
      </c>
      <c r="B861" s="211" t="s">
        <v>102</v>
      </c>
      <c r="C861" s="211" t="s">
        <v>126</v>
      </c>
      <c r="D861" s="212">
        <f>WEEKDAY(Uteis[[#This Row],[Coluna1]],2)</f>
        <v>2</v>
      </c>
      <c r="E861" s="213" t="str">
        <f t="shared" si="42"/>
        <v>terça-feira</v>
      </c>
      <c r="F861" s="211" t="str">
        <f t="shared" si="43"/>
        <v>Prop 051/21</v>
      </c>
      <c r="G861" s="211" t="str">
        <f t="shared" si="44"/>
        <v>051/21</v>
      </c>
      <c r="H861" s="214" t="str">
        <f>TEXT(Uteis[[#This Row],[Coluna1]],"MM-AAAA")</f>
        <v>03-2021</v>
      </c>
      <c r="I861" s="215"/>
    </row>
    <row r="862" spans="1:9" x14ac:dyDescent="0.25">
      <c r="A862" s="211" t="s">
        <v>317</v>
      </c>
      <c r="B862" s="211" t="s">
        <v>82</v>
      </c>
      <c r="C862" s="211" t="s">
        <v>126</v>
      </c>
      <c r="D862" s="212">
        <f>WEEKDAY(Uteis[[#This Row],[Coluna1]],2)</f>
        <v>2</v>
      </c>
      <c r="E862" s="213" t="str">
        <f t="shared" si="42"/>
        <v>terça-feira</v>
      </c>
      <c r="F862" s="211" t="str">
        <f t="shared" si="43"/>
        <v>Prop 051/21</v>
      </c>
      <c r="G862" s="211" t="str">
        <f t="shared" si="44"/>
        <v>051/21</v>
      </c>
      <c r="H862" s="214" t="str">
        <f>TEXT(Uteis[[#This Row],[Coluna1]],"MM-AAAA")</f>
        <v>03-2021</v>
      </c>
      <c r="I862" s="215"/>
    </row>
    <row r="863" spans="1:9" x14ac:dyDescent="0.25">
      <c r="A863" s="211" t="s">
        <v>317</v>
      </c>
      <c r="B863" s="211" t="s">
        <v>34</v>
      </c>
      <c r="C863" s="211" t="s">
        <v>126</v>
      </c>
      <c r="D863" s="212">
        <f>WEEKDAY(Uteis[[#This Row],[Coluna1]],2)</f>
        <v>2</v>
      </c>
      <c r="E863" s="213" t="str">
        <f t="shared" si="42"/>
        <v>terça-feira</v>
      </c>
      <c r="F863" s="211" t="str">
        <f t="shared" si="43"/>
        <v>Prop 051/21</v>
      </c>
      <c r="G863" s="211" t="str">
        <f t="shared" si="44"/>
        <v>051/21</v>
      </c>
      <c r="H863" s="214" t="str">
        <f>TEXT(Uteis[[#This Row],[Coluna1]],"MM-AAAA")</f>
        <v>03-2021</v>
      </c>
      <c r="I863" s="215"/>
    </row>
    <row r="864" spans="1:9" x14ac:dyDescent="0.25">
      <c r="A864" s="211" t="s">
        <v>317</v>
      </c>
      <c r="B864" s="211" t="s">
        <v>96</v>
      </c>
      <c r="C864" s="211" t="s">
        <v>126</v>
      </c>
      <c r="D864" s="212">
        <f>WEEKDAY(Uteis[[#This Row],[Coluna1]],2)</f>
        <v>2</v>
      </c>
      <c r="E864" s="213" t="str">
        <f t="shared" si="42"/>
        <v>terça-feira</v>
      </c>
      <c r="F864" s="211" t="str">
        <f t="shared" si="43"/>
        <v>Prop 051/21</v>
      </c>
      <c r="G864" s="211" t="str">
        <f t="shared" si="44"/>
        <v>051/21</v>
      </c>
      <c r="H864" s="214" t="str">
        <f>TEXT(Uteis[[#This Row],[Coluna1]],"MM-AAAA")</f>
        <v>03-2021</v>
      </c>
      <c r="I864" s="215"/>
    </row>
    <row r="865" spans="1:9" x14ac:dyDescent="0.25">
      <c r="A865" s="211" t="s">
        <v>317</v>
      </c>
      <c r="B865" s="211" t="s">
        <v>81</v>
      </c>
      <c r="C865" s="211" t="s">
        <v>126</v>
      </c>
      <c r="D865" s="212">
        <f>WEEKDAY(Uteis[[#This Row],[Coluna1]],2)</f>
        <v>2</v>
      </c>
      <c r="E865" s="213" t="str">
        <f t="shared" si="42"/>
        <v>terça-feira</v>
      </c>
      <c r="F865" s="211" t="str">
        <f t="shared" si="43"/>
        <v>Prop 051/21</v>
      </c>
      <c r="G865" s="211" t="str">
        <f t="shared" si="44"/>
        <v>051/21</v>
      </c>
      <c r="H865" s="214" t="str">
        <f>TEXT(Uteis[[#This Row],[Coluna1]],"MM-AAAA")</f>
        <v>03-2021</v>
      </c>
      <c r="I865" s="215"/>
    </row>
    <row r="866" spans="1:9" x14ac:dyDescent="0.25">
      <c r="A866" s="211" t="s">
        <v>309</v>
      </c>
      <c r="B866" s="211" t="s">
        <v>34</v>
      </c>
      <c r="C866" s="211" t="s">
        <v>130</v>
      </c>
      <c r="D866" s="212">
        <f>WEEKDAY(Uteis[[#This Row],[Coluna1]],2)</f>
        <v>6</v>
      </c>
      <c r="E866" s="213" t="str">
        <f t="shared" si="42"/>
        <v>sábado</v>
      </c>
      <c r="F866" s="211" t="str">
        <f t="shared" si="43"/>
        <v>Prop 197/18</v>
      </c>
      <c r="G866" s="211" t="str">
        <f t="shared" si="44"/>
        <v>197/18</v>
      </c>
      <c r="H866" s="214" t="str">
        <f>TEXT(Uteis[[#This Row],[Coluna1]],"MM-AAAA")</f>
        <v>03-2021</v>
      </c>
      <c r="I866" s="215"/>
    </row>
    <row r="867" spans="1:9" x14ac:dyDescent="0.25">
      <c r="A867" s="211" t="s">
        <v>317</v>
      </c>
      <c r="B867" s="211" t="s">
        <v>108</v>
      </c>
      <c r="C867" s="211" t="s">
        <v>126</v>
      </c>
      <c r="D867" s="212">
        <f>WEEKDAY(Uteis[[#This Row],[Coluna1]],2)</f>
        <v>2</v>
      </c>
      <c r="E867" s="213" t="str">
        <f t="shared" si="42"/>
        <v>terça-feira</v>
      </c>
      <c r="F867" s="211" t="str">
        <f t="shared" si="43"/>
        <v>Prop 051/21</v>
      </c>
      <c r="G867" s="211" t="str">
        <f t="shared" si="44"/>
        <v>051/21</v>
      </c>
      <c r="H867" s="214" t="str">
        <f>TEXT(Uteis[[#This Row],[Coluna1]],"MM-AAAA")</f>
        <v>03-2021</v>
      </c>
      <c r="I867" s="215"/>
    </row>
    <row r="868" spans="1:9" x14ac:dyDescent="0.25">
      <c r="A868" s="211" t="s">
        <v>318</v>
      </c>
      <c r="B868" s="211" t="s">
        <v>102</v>
      </c>
      <c r="C868" s="211" t="s">
        <v>126</v>
      </c>
      <c r="D868" s="212">
        <f>WEEKDAY(Uteis[[#This Row],[Coluna1]],2)</f>
        <v>3</v>
      </c>
      <c r="E868" s="213" t="str">
        <f t="shared" si="42"/>
        <v>quarta-feira</v>
      </c>
      <c r="F868" s="211" t="str">
        <f t="shared" si="43"/>
        <v>Prop 051/21</v>
      </c>
      <c r="G868" s="211" t="str">
        <f t="shared" si="44"/>
        <v>051/21</v>
      </c>
      <c r="H868" s="214" t="str">
        <f>TEXT(Uteis[[#This Row],[Coluna1]],"MM-AAAA")</f>
        <v>03-2021</v>
      </c>
      <c r="I868" s="215"/>
    </row>
    <row r="869" spans="1:9" x14ac:dyDescent="0.25">
      <c r="A869" s="211" t="s">
        <v>318</v>
      </c>
      <c r="B869" s="211" t="s">
        <v>82</v>
      </c>
      <c r="C869" s="211" t="s">
        <v>126</v>
      </c>
      <c r="D869" s="212">
        <f>WEEKDAY(Uteis[[#This Row],[Coluna1]],2)</f>
        <v>3</v>
      </c>
      <c r="E869" s="213" t="str">
        <f t="shared" si="42"/>
        <v>quarta-feira</v>
      </c>
      <c r="F869" s="211" t="str">
        <f t="shared" si="43"/>
        <v>Prop 051/21</v>
      </c>
      <c r="G869" s="211" t="str">
        <f t="shared" si="44"/>
        <v>051/21</v>
      </c>
      <c r="H869" s="214" t="str">
        <f>TEXT(Uteis[[#This Row],[Coluna1]],"MM-AAAA")</f>
        <v>03-2021</v>
      </c>
      <c r="I869" s="215"/>
    </row>
    <row r="870" spans="1:9" x14ac:dyDescent="0.25">
      <c r="A870" s="211" t="s">
        <v>309</v>
      </c>
      <c r="B870" s="211" t="s">
        <v>81</v>
      </c>
      <c r="C870" s="211" t="s">
        <v>130</v>
      </c>
      <c r="D870" s="212">
        <f>WEEKDAY(Uteis[[#This Row],[Coluna1]],2)</f>
        <v>6</v>
      </c>
      <c r="E870" s="213" t="str">
        <f t="shared" si="42"/>
        <v>sábado</v>
      </c>
      <c r="F870" s="211" t="str">
        <f t="shared" si="43"/>
        <v>Prop 197/18</v>
      </c>
      <c r="G870" s="211" t="str">
        <f t="shared" si="44"/>
        <v>197/18</v>
      </c>
      <c r="H870" s="214" t="str">
        <f>TEXT(Uteis[[#This Row],[Coluna1]],"MM-AAAA")</f>
        <v>03-2021</v>
      </c>
      <c r="I870" s="215"/>
    </row>
    <row r="871" spans="1:9" x14ac:dyDescent="0.25">
      <c r="A871" s="211" t="s">
        <v>318</v>
      </c>
      <c r="B871" s="211" t="s">
        <v>34</v>
      </c>
      <c r="C871" s="211" t="s">
        <v>126</v>
      </c>
      <c r="D871" s="212">
        <f>WEEKDAY(Uteis[[#This Row],[Coluna1]],2)</f>
        <v>3</v>
      </c>
      <c r="E871" s="213" t="str">
        <f t="shared" si="42"/>
        <v>quarta-feira</v>
      </c>
      <c r="F871" s="211" t="str">
        <f t="shared" si="43"/>
        <v>Prop 051/21</v>
      </c>
      <c r="G871" s="211" t="str">
        <f t="shared" si="44"/>
        <v>051/21</v>
      </c>
      <c r="H871" s="214" t="str">
        <f>TEXT(Uteis[[#This Row],[Coluna1]],"MM-AAAA")</f>
        <v>03-2021</v>
      </c>
      <c r="I871" s="215"/>
    </row>
    <row r="872" spans="1:9" x14ac:dyDescent="0.25">
      <c r="A872" s="211" t="s">
        <v>318</v>
      </c>
      <c r="B872" s="211" t="s">
        <v>96</v>
      </c>
      <c r="C872" s="211" t="s">
        <v>126</v>
      </c>
      <c r="D872" s="212">
        <f>WEEKDAY(Uteis[[#This Row],[Coluna1]],2)</f>
        <v>3</v>
      </c>
      <c r="E872" s="213" t="str">
        <f t="shared" si="42"/>
        <v>quarta-feira</v>
      </c>
      <c r="F872" s="211" t="str">
        <f t="shared" si="43"/>
        <v>Prop 051/21</v>
      </c>
      <c r="G872" s="211" t="str">
        <f t="shared" si="44"/>
        <v>051/21</v>
      </c>
      <c r="H872" s="214" t="str">
        <f>TEXT(Uteis[[#This Row],[Coluna1]],"MM-AAAA")</f>
        <v>03-2021</v>
      </c>
      <c r="I872" s="215"/>
    </row>
    <row r="873" spans="1:9" x14ac:dyDescent="0.25">
      <c r="A873" s="211" t="s">
        <v>318</v>
      </c>
      <c r="B873" s="211" t="s">
        <v>81</v>
      </c>
      <c r="C873" s="211" t="s">
        <v>126</v>
      </c>
      <c r="D873" s="212">
        <f>WEEKDAY(Uteis[[#This Row],[Coluna1]],2)</f>
        <v>3</v>
      </c>
      <c r="E873" s="213" t="str">
        <f t="shared" si="42"/>
        <v>quarta-feira</v>
      </c>
      <c r="F873" s="211" t="str">
        <f t="shared" si="43"/>
        <v>Prop 051/21</v>
      </c>
      <c r="G873" s="211" t="str">
        <f t="shared" si="44"/>
        <v>051/21</v>
      </c>
      <c r="H873" s="214" t="str">
        <f>TEXT(Uteis[[#This Row],[Coluna1]],"MM-AAAA")</f>
        <v>03-2021</v>
      </c>
      <c r="I873" s="215"/>
    </row>
    <row r="874" spans="1:9" x14ac:dyDescent="0.25">
      <c r="A874" s="211" t="s">
        <v>318</v>
      </c>
      <c r="B874" s="211" t="s">
        <v>108</v>
      </c>
      <c r="C874" s="211" t="s">
        <v>126</v>
      </c>
      <c r="D874" s="212">
        <f>WEEKDAY(Uteis[[#This Row],[Coluna1]],2)</f>
        <v>3</v>
      </c>
      <c r="E874" s="213" t="str">
        <f t="shared" si="42"/>
        <v>quarta-feira</v>
      </c>
      <c r="F874" s="211" t="str">
        <f t="shared" si="43"/>
        <v>Prop 051/21</v>
      </c>
      <c r="G874" s="211" t="str">
        <f t="shared" si="44"/>
        <v>051/21</v>
      </c>
      <c r="H874" s="214" t="str">
        <f>TEXT(Uteis[[#This Row],[Coluna1]],"MM-AAAA")</f>
        <v>03-2021</v>
      </c>
      <c r="I874" s="215"/>
    </row>
    <row r="875" spans="1:9" x14ac:dyDescent="0.25">
      <c r="A875" s="211" t="s">
        <v>309</v>
      </c>
      <c r="B875" s="211" t="s">
        <v>106</v>
      </c>
      <c r="C875" s="211" t="s">
        <v>130</v>
      </c>
      <c r="D875" s="212">
        <f>WEEKDAY(Uteis[[#This Row],[Coluna1]],2)</f>
        <v>6</v>
      </c>
      <c r="E875" s="213" t="str">
        <f t="shared" si="42"/>
        <v>sábado</v>
      </c>
      <c r="F875" s="211" t="str">
        <f t="shared" si="43"/>
        <v>Prop 197/18</v>
      </c>
      <c r="G875" s="211" t="str">
        <f t="shared" si="44"/>
        <v>197/18</v>
      </c>
      <c r="H875" s="214" t="str">
        <f>TEXT(Uteis[[#This Row],[Coluna1]],"MM-AAAA")</f>
        <v>03-2021</v>
      </c>
      <c r="I875" s="215"/>
    </row>
  </sheetData>
  <pageMargins left="0.511811024" right="0.511811024" top="0.78740157499999996" bottom="0.78740157499999996" header="0.31496062000000002" footer="0.31496062000000002"/>
  <ignoredErrors>
    <ignoredError sqref="A3:A336" twoDigitTextYear="1"/>
  </ignoredErrors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E2EA8-0035-4345-B6C7-8C67F7877065}">
  <dimension ref="A1:F74"/>
  <sheetViews>
    <sheetView topLeftCell="A40" workbookViewId="0">
      <selection activeCell="B65" sqref="B65"/>
    </sheetView>
  </sheetViews>
  <sheetFormatPr defaultColWidth="9.140625" defaultRowHeight="15" x14ac:dyDescent="0.25"/>
  <cols>
    <col min="1" max="1" width="10.7109375" style="151" bestFit="1" customWidth="1"/>
    <col min="2" max="2" width="30.7109375" style="151" bestFit="1" customWidth="1"/>
    <col min="3" max="3" width="45.5703125" style="151" bestFit="1" customWidth="1"/>
    <col min="4" max="4" width="11.85546875" style="151" bestFit="1" customWidth="1"/>
    <col min="5" max="5" width="11" style="151" customWidth="1"/>
    <col min="6" max="6" width="14.28515625" style="151" bestFit="1" customWidth="1"/>
    <col min="7" max="16384" width="9.140625" style="151"/>
  </cols>
  <sheetData>
    <row r="1" spans="1:6" x14ac:dyDescent="0.25">
      <c r="A1" s="169" t="s">
        <v>111</v>
      </c>
      <c r="B1" s="169" t="s">
        <v>112</v>
      </c>
      <c r="C1" s="169" t="s">
        <v>113</v>
      </c>
      <c r="D1" s="169" t="s">
        <v>116</v>
      </c>
      <c r="E1" s="169" t="s">
        <v>117</v>
      </c>
      <c r="F1" s="169" t="s">
        <v>188</v>
      </c>
    </row>
    <row r="2" spans="1:6" x14ac:dyDescent="0.25">
      <c r="A2" s="156" t="s">
        <v>198</v>
      </c>
      <c r="B2" s="151" t="s">
        <v>199</v>
      </c>
      <c r="C2" s="151" t="s">
        <v>200</v>
      </c>
      <c r="D2" s="151" t="s">
        <v>202</v>
      </c>
      <c r="E2" s="151" t="s">
        <v>203</v>
      </c>
      <c r="F2" s="151" t="s">
        <v>204</v>
      </c>
    </row>
    <row r="3" spans="1:6" x14ac:dyDescent="0.25">
      <c r="A3" s="156">
        <v>44230</v>
      </c>
      <c r="B3" s="151" t="s">
        <v>83</v>
      </c>
      <c r="C3" s="151" t="s">
        <v>140</v>
      </c>
      <c r="D3" s="151" t="str">
        <f t="shared" ref="D3:D34" si="0">LEFT(C3,11)</f>
        <v>Prop 019/21</v>
      </c>
      <c r="E3" s="151" t="str">
        <f>RIGHT(D3,6)</f>
        <v>019/21</v>
      </c>
      <c r="F3" s="151" t="str">
        <f>TEXT(Fds[[#This Row],[Coluna1]],"MM-AAAA")</f>
        <v>02-2021</v>
      </c>
    </row>
    <row r="4" spans="1:6" x14ac:dyDescent="0.25">
      <c r="A4" s="156">
        <v>44230</v>
      </c>
      <c r="B4" s="151" t="s">
        <v>105</v>
      </c>
      <c r="C4" s="151" t="s">
        <v>140</v>
      </c>
      <c r="D4" s="151" t="str">
        <f t="shared" si="0"/>
        <v>Prop 019/21</v>
      </c>
      <c r="E4" s="151" t="str">
        <f t="shared" ref="E4:E34" si="1">RIGHT(D4,6)</f>
        <v>019/21</v>
      </c>
      <c r="F4" s="151" t="str">
        <f>TEXT(Fds[[#This Row],[Coluna1]],"MM-AAAA")</f>
        <v>02-2021</v>
      </c>
    </row>
    <row r="5" spans="1:6" x14ac:dyDescent="0.25">
      <c r="A5" s="156">
        <v>44230</v>
      </c>
      <c r="B5" s="151" t="s">
        <v>105</v>
      </c>
      <c r="C5" s="151" t="s">
        <v>140</v>
      </c>
      <c r="D5" s="151" t="str">
        <f t="shared" si="0"/>
        <v>Prop 019/21</v>
      </c>
      <c r="E5" s="151" t="str">
        <f t="shared" si="1"/>
        <v>019/21</v>
      </c>
      <c r="F5" s="151" t="str">
        <f>TEXT(Fds[[#This Row],[Coluna1]],"MM-AAAA")</f>
        <v>02-2021</v>
      </c>
    </row>
    <row r="6" spans="1:6" x14ac:dyDescent="0.25">
      <c r="A6" s="156">
        <v>44230</v>
      </c>
      <c r="B6" s="151" t="s">
        <v>83</v>
      </c>
      <c r="C6" s="151" t="s">
        <v>140</v>
      </c>
      <c r="D6" s="151" t="str">
        <f t="shared" si="0"/>
        <v>Prop 019/21</v>
      </c>
      <c r="E6" s="151" t="str">
        <f t="shared" si="1"/>
        <v>019/21</v>
      </c>
      <c r="F6" s="151" t="str">
        <f>TEXT(Fds[[#This Row],[Coluna1]],"MM-AAAA")</f>
        <v>02-2021</v>
      </c>
    </row>
    <row r="7" spans="1:6" x14ac:dyDescent="0.25">
      <c r="A7" s="156">
        <v>44230</v>
      </c>
      <c r="B7" s="151" t="s">
        <v>105</v>
      </c>
      <c r="C7" s="151" t="s">
        <v>119</v>
      </c>
      <c r="D7" s="151" t="str">
        <f t="shared" si="0"/>
        <v>Prop 025/20</v>
      </c>
      <c r="E7" s="151" t="str">
        <f t="shared" si="1"/>
        <v>025/20</v>
      </c>
      <c r="F7" s="151" t="str">
        <f>TEXT(Fds[[#This Row],[Coluna1]],"MM-AAAA")</f>
        <v>02-2021</v>
      </c>
    </row>
    <row r="8" spans="1:6" x14ac:dyDescent="0.25">
      <c r="A8" s="156">
        <v>44237</v>
      </c>
      <c r="B8" s="151" t="s">
        <v>100</v>
      </c>
      <c r="C8" s="151" t="s">
        <v>119</v>
      </c>
      <c r="D8" s="151" t="str">
        <f t="shared" si="0"/>
        <v>Prop 025/20</v>
      </c>
      <c r="E8" s="151" t="str">
        <f t="shared" si="1"/>
        <v>025/20</v>
      </c>
      <c r="F8" s="151" t="str">
        <f>TEXT(Fds[[#This Row],[Coluna1]],"MM-AAAA")</f>
        <v>02-2021</v>
      </c>
    </row>
    <row r="9" spans="1:6" x14ac:dyDescent="0.25">
      <c r="A9" s="156">
        <v>44237</v>
      </c>
      <c r="B9" s="151" t="s">
        <v>81</v>
      </c>
      <c r="C9" s="151" t="s">
        <v>119</v>
      </c>
      <c r="D9" s="151" t="str">
        <f t="shared" si="0"/>
        <v>Prop 025/20</v>
      </c>
      <c r="E9" s="151" t="str">
        <f t="shared" si="1"/>
        <v>025/20</v>
      </c>
      <c r="F9" s="151" t="str">
        <f>TEXT(Fds[[#This Row],[Coluna1]],"MM-AAAA")</f>
        <v>02-2021</v>
      </c>
    </row>
    <row r="10" spans="1:6" x14ac:dyDescent="0.25">
      <c r="A10" s="156">
        <v>44237</v>
      </c>
      <c r="B10" s="151" t="s">
        <v>100</v>
      </c>
      <c r="C10" s="151" t="s">
        <v>119</v>
      </c>
      <c r="D10" s="151" t="str">
        <f t="shared" si="0"/>
        <v>Prop 025/20</v>
      </c>
      <c r="E10" s="151" t="str">
        <f t="shared" si="1"/>
        <v>025/20</v>
      </c>
      <c r="F10" s="151" t="str">
        <f>TEXT(Fds[[#This Row],[Coluna1]],"MM-AAAA")</f>
        <v>02-2021</v>
      </c>
    </row>
    <row r="11" spans="1:6" x14ac:dyDescent="0.25">
      <c r="A11" s="156">
        <v>44237</v>
      </c>
      <c r="B11" s="151" t="s">
        <v>96</v>
      </c>
      <c r="C11" s="151" t="s">
        <v>146</v>
      </c>
      <c r="D11" s="151" t="str">
        <f t="shared" si="0"/>
        <v>Prop 162/20</v>
      </c>
      <c r="E11" s="151" t="str">
        <f t="shared" si="1"/>
        <v>162/20</v>
      </c>
      <c r="F11" s="151" t="str">
        <f>TEXT(Fds[[#This Row],[Coluna1]],"MM-AAAA")</f>
        <v>02-2021</v>
      </c>
    </row>
    <row r="12" spans="1:6" x14ac:dyDescent="0.25">
      <c r="A12" s="156">
        <v>44230</v>
      </c>
      <c r="B12" s="151" t="s">
        <v>83</v>
      </c>
      <c r="C12" s="151" t="s">
        <v>146</v>
      </c>
      <c r="D12" s="151" t="str">
        <f t="shared" si="0"/>
        <v>Prop 162/20</v>
      </c>
      <c r="E12" s="151" t="str">
        <f t="shared" si="1"/>
        <v>162/20</v>
      </c>
      <c r="F12" s="151" t="str">
        <f>TEXT(Fds[[#This Row],[Coluna1]],"MM-AAAA")</f>
        <v>02-2021</v>
      </c>
    </row>
    <row r="13" spans="1:6" x14ac:dyDescent="0.25">
      <c r="A13" s="156">
        <v>44230</v>
      </c>
      <c r="B13" s="151" t="s">
        <v>34</v>
      </c>
      <c r="C13" s="151" t="s">
        <v>146</v>
      </c>
      <c r="D13" s="151" t="str">
        <f t="shared" si="0"/>
        <v>Prop 162/20</v>
      </c>
      <c r="E13" s="151" t="str">
        <f t="shared" si="1"/>
        <v>162/20</v>
      </c>
      <c r="F13" s="151" t="str">
        <f>TEXT(Fds[[#This Row],[Coluna1]],"MM-AAAA")</f>
        <v>02-2021</v>
      </c>
    </row>
    <row r="14" spans="1:6" x14ac:dyDescent="0.25">
      <c r="A14" s="156">
        <v>44230</v>
      </c>
      <c r="B14" s="151" t="s">
        <v>36</v>
      </c>
      <c r="C14" s="151" t="s">
        <v>146</v>
      </c>
      <c r="D14" s="151" t="str">
        <f t="shared" si="0"/>
        <v>Prop 162/20</v>
      </c>
      <c r="E14" s="151" t="str">
        <f t="shared" si="1"/>
        <v>162/20</v>
      </c>
      <c r="F14" s="151" t="str">
        <f>TEXT(Fds[[#This Row],[Coluna1]],"MM-AAAA")</f>
        <v>02-2021</v>
      </c>
    </row>
    <row r="15" spans="1:6" x14ac:dyDescent="0.25">
      <c r="A15" s="156">
        <v>44230</v>
      </c>
      <c r="B15" s="151" t="s">
        <v>36</v>
      </c>
      <c r="C15" s="151" t="s">
        <v>146</v>
      </c>
      <c r="D15" s="151" t="str">
        <f t="shared" si="0"/>
        <v>Prop 162/20</v>
      </c>
      <c r="E15" s="151" t="str">
        <f t="shared" si="1"/>
        <v>162/20</v>
      </c>
      <c r="F15" s="151" t="str">
        <f>TEXT(Fds[[#This Row],[Coluna1]],"MM-AAAA")</f>
        <v>02-2021</v>
      </c>
    </row>
    <row r="16" spans="1:6" x14ac:dyDescent="0.25">
      <c r="A16" s="156">
        <v>44230</v>
      </c>
      <c r="B16" s="151" t="s">
        <v>34</v>
      </c>
      <c r="C16" s="151" t="s">
        <v>146</v>
      </c>
      <c r="D16" s="151" t="str">
        <f t="shared" si="0"/>
        <v>Prop 162/20</v>
      </c>
      <c r="E16" s="151" t="str">
        <f t="shared" si="1"/>
        <v>162/20</v>
      </c>
      <c r="F16" s="151" t="str">
        <f>TEXT(Fds[[#This Row],[Coluna1]],"MM-AAAA")</f>
        <v>02-2021</v>
      </c>
    </row>
    <row r="17" spans="1:6" x14ac:dyDescent="0.25">
      <c r="A17" s="156">
        <v>44230</v>
      </c>
      <c r="B17" s="151" t="s">
        <v>96</v>
      </c>
      <c r="C17" s="151" t="s">
        <v>146</v>
      </c>
      <c r="D17" s="151" t="str">
        <f t="shared" si="0"/>
        <v>Prop 162/20</v>
      </c>
      <c r="E17" s="151" t="str">
        <f t="shared" si="1"/>
        <v>162/20</v>
      </c>
      <c r="F17" s="151" t="str">
        <f>TEXT(Fds[[#This Row],[Coluna1]],"MM-AAAA")</f>
        <v>02-2021</v>
      </c>
    </row>
    <row r="18" spans="1:6" x14ac:dyDescent="0.25">
      <c r="A18" s="156">
        <v>44230</v>
      </c>
      <c r="B18" s="151" t="s">
        <v>101</v>
      </c>
      <c r="C18" s="151" t="s">
        <v>146</v>
      </c>
      <c r="D18" s="151" t="str">
        <f t="shared" si="0"/>
        <v>Prop 162/20</v>
      </c>
      <c r="E18" s="151" t="str">
        <f t="shared" si="1"/>
        <v>162/20</v>
      </c>
      <c r="F18" s="151" t="str">
        <f>TEXT(Fds[[#This Row],[Coluna1]],"MM-AAAA")</f>
        <v>02-2021</v>
      </c>
    </row>
    <row r="19" spans="1:6" x14ac:dyDescent="0.25">
      <c r="A19" s="156">
        <v>44244</v>
      </c>
      <c r="B19" s="151" t="s">
        <v>36</v>
      </c>
      <c r="C19" s="151" t="s">
        <v>146</v>
      </c>
      <c r="D19" s="151" t="str">
        <f t="shared" si="0"/>
        <v>Prop 162/20</v>
      </c>
      <c r="E19" s="151" t="str">
        <f t="shared" si="1"/>
        <v>162/20</v>
      </c>
      <c r="F19" s="151" t="str">
        <f>TEXT(Fds[[#This Row],[Coluna1]],"MM-AAAA")</f>
        <v>02-2021</v>
      </c>
    </row>
    <row r="20" spans="1:6" x14ac:dyDescent="0.25">
      <c r="A20" s="156">
        <v>44244</v>
      </c>
      <c r="B20" s="151" t="s">
        <v>82</v>
      </c>
      <c r="C20" s="151" t="s">
        <v>146</v>
      </c>
      <c r="D20" s="151" t="str">
        <f t="shared" si="0"/>
        <v>Prop 162/20</v>
      </c>
      <c r="E20" s="151" t="str">
        <f t="shared" si="1"/>
        <v>162/20</v>
      </c>
      <c r="F20" s="151" t="str">
        <f>TEXT(Fds[[#This Row],[Coluna1]],"MM-AAAA")</f>
        <v>02-2021</v>
      </c>
    </row>
    <row r="21" spans="1:6" x14ac:dyDescent="0.25">
      <c r="A21" s="156">
        <v>44251</v>
      </c>
      <c r="B21" s="151" t="s">
        <v>104</v>
      </c>
      <c r="C21" s="151" t="s">
        <v>146</v>
      </c>
      <c r="D21" s="151" t="str">
        <f t="shared" si="0"/>
        <v>Prop 162/20</v>
      </c>
      <c r="E21" s="151" t="str">
        <f t="shared" si="1"/>
        <v>162/20</v>
      </c>
      <c r="F21" s="151" t="str">
        <f>TEXT(Fds[[#This Row],[Coluna1]],"MM-AAAA")</f>
        <v>02-2021</v>
      </c>
    </row>
    <row r="22" spans="1:6" x14ac:dyDescent="0.25">
      <c r="A22" s="156">
        <v>44251</v>
      </c>
      <c r="B22" s="151" t="s">
        <v>80</v>
      </c>
      <c r="C22" s="151" t="s">
        <v>146</v>
      </c>
      <c r="D22" s="151" t="str">
        <f t="shared" si="0"/>
        <v>Prop 162/20</v>
      </c>
      <c r="E22" s="151" t="str">
        <f t="shared" si="1"/>
        <v>162/20</v>
      </c>
      <c r="F22" s="151" t="str">
        <f>TEXT(Fds[[#This Row],[Coluna1]],"MM-AAAA")</f>
        <v>02-2021</v>
      </c>
    </row>
    <row r="23" spans="1:6" x14ac:dyDescent="0.25">
      <c r="A23" s="156">
        <v>44251</v>
      </c>
      <c r="B23" s="151" t="s">
        <v>81</v>
      </c>
      <c r="C23" s="151" t="s">
        <v>146</v>
      </c>
      <c r="D23" s="151" t="str">
        <f t="shared" si="0"/>
        <v>Prop 162/20</v>
      </c>
      <c r="E23" s="151" t="str">
        <f t="shared" si="1"/>
        <v>162/20</v>
      </c>
      <c r="F23" s="151" t="str">
        <f>TEXT(Fds[[#This Row],[Coluna1]],"MM-AAAA")</f>
        <v>02-2021</v>
      </c>
    </row>
    <row r="24" spans="1:6" x14ac:dyDescent="0.25">
      <c r="A24" s="156">
        <v>44251</v>
      </c>
      <c r="B24" s="151" t="s">
        <v>34</v>
      </c>
      <c r="C24" s="151" t="s">
        <v>146</v>
      </c>
      <c r="D24" s="151" t="str">
        <f t="shared" si="0"/>
        <v>Prop 162/20</v>
      </c>
      <c r="E24" s="151" t="str">
        <f t="shared" si="1"/>
        <v>162/20</v>
      </c>
      <c r="F24" s="151" t="str">
        <f>TEXT(Fds[[#This Row],[Coluna1]],"MM-AAAA")</f>
        <v>02-2021</v>
      </c>
    </row>
    <row r="25" spans="1:6" x14ac:dyDescent="0.25">
      <c r="A25" s="156">
        <v>44244</v>
      </c>
      <c r="B25" s="151" t="s">
        <v>106</v>
      </c>
      <c r="C25" s="151" t="s">
        <v>146</v>
      </c>
      <c r="D25" s="151" t="str">
        <f t="shared" si="0"/>
        <v>Prop 162/20</v>
      </c>
      <c r="E25" s="151" t="str">
        <f t="shared" si="1"/>
        <v>162/20</v>
      </c>
      <c r="F25" s="151" t="str">
        <f>TEXT(Fds[[#This Row],[Coluna1]],"MM-AAAA")</f>
        <v>02-2021</v>
      </c>
    </row>
    <row r="26" spans="1:6" x14ac:dyDescent="0.25">
      <c r="A26" s="156">
        <v>44244</v>
      </c>
      <c r="B26" s="151" t="s">
        <v>101</v>
      </c>
      <c r="C26" s="151" t="s">
        <v>130</v>
      </c>
      <c r="D26" s="151" t="str">
        <f t="shared" si="0"/>
        <v>Prop 197/18</v>
      </c>
      <c r="E26" s="151" t="str">
        <f t="shared" si="1"/>
        <v>197/18</v>
      </c>
      <c r="F26" s="151" t="str">
        <f>TEXT(Fds[[#This Row],[Coluna1]],"MM-AAAA")</f>
        <v>02-2021</v>
      </c>
    </row>
    <row r="27" spans="1:6" x14ac:dyDescent="0.25">
      <c r="A27" s="156">
        <v>44244</v>
      </c>
      <c r="B27" s="151" t="s">
        <v>103</v>
      </c>
      <c r="C27" s="151" t="s">
        <v>130</v>
      </c>
      <c r="D27" s="151" t="str">
        <f t="shared" si="0"/>
        <v>Prop 197/18</v>
      </c>
      <c r="E27" s="151" t="str">
        <f t="shared" si="1"/>
        <v>197/18</v>
      </c>
      <c r="F27" s="151" t="str">
        <f>TEXT(Fds[[#This Row],[Coluna1]],"MM-AAAA")</f>
        <v>02-2021</v>
      </c>
    </row>
    <row r="28" spans="1:6" x14ac:dyDescent="0.25">
      <c r="A28" s="156">
        <v>44244</v>
      </c>
      <c r="B28" s="151" t="s">
        <v>82</v>
      </c>
      <c r="C28" s="151" t="s">
        <v>130</v>
      </c>
      <c r="D28" s="151" t="str">
        <f t="shared" si="0"/>
        <v>Prop 197/18</v>
      </c>
      <c r="E28" s="151" t="str">
        <f t="shared" si="1"/>
        <v>197/18</v>
      </c>
      <c r="F28" s="151" t="str">
        <f>TEXT(Fds[[#This Row],[Coluna1]],"MM-AAAA")</f>
        <v>02-2021</v>
      </c>
    </row>
    <row r="29" spans="1:6" x14ac:dyDescent="0.25">
      <c r="A29" s="156">
        <v>44244</v>
      </c>
      <c r="B29" s="151" t="s">
        <v>106</v>
      </c>
      <c r="C29" s="151" t="s">
        <v>130</v>
      </c>
      <c r="D29" s="151" t="str">
        <f t="shared" si="0"/>
        <v>Prop 197/18</v>
      </c>
      <c r="E29" s="151" t="str">
        <f t="shared" si="1"/>
        <v>197/18</v>
      </c>
      <c r="F29" s="151" t="str">
        <f>TEXT(Fds[[#This Row],[Coluna1]],"MM-AAAA")</f>
        <v>02-2021</v>
      </c>
    </row>
    <row r="30" spans="1:6" x14ac:dyDescent="0.25">
      <c r="A30" s="156">
        <v>44251</v>
      </c>
      <c r="B30" s="151" t="s">
        <v>101</v>
      </c>
      <c r="C30" s="151" t="s">
        <v>131</v>
      </c>
      <c r="D30" s="151" t="str">
        <f t="shared" si="0"/>
        <v>Prop 267/20</v>
      </c>
      <c r="E30" s="151" t="str">
        <f t="shared" si="1"/>
        <v>267/20</v>
      </c>
      <c r="F30" s="151" t="str">
        <f>TEXT(Fds[[#This Row],[Coluna1]],"MM-AAAA")</f>
        <v>02-2021</v>
      </c>
    </row>
    <row r="31" spans="1:6" x14ac:dyDescent="0.25">
      <c r="A31" s="156">
        <v>44251</v>
      </c>
      <c r="B31" s="151" t="s">
        <v>103</v>
      </c>
      <c r="C31" s="151" t="s">
        <v>131</v>
      </c>
      <c r="D31" s="151" t="str">
        <f t="shared" si="0"/>
        <v>Prop 267/20</v>
      </c>
      <c r="E31" s="151" t="str">
        <f t="shared" si="1"/>
        <v>267/20</v>
      </c>
      <c r="F31" s="151" t="str">
        <f>TEXT(Fds[[#This Row],[Coluna1]],"MM-AAAA")</f>
        <v>02-2021</v>
      </c>
    </row>
    <row r="32" spans="1:6" x14ac:dyDescent="0.25">
      <c r="A32" s="156">
        <v>44251</v>
      </c>
      <c r="B32" s="151" t="s">
        <v>103</v>
      </c>
      <c r="C32" s="151" t="s">
        <v>131</v>
      </c>
      <c r="D32" s="151" t="str">
        <f t="shared" si="0"/>
        <v>Prop 267/20</v>
      </c>
      <c r="E32" s="151" t="str">
        <f t="shared" si="1"/>
        <v>267/20</v>
      </c>
      <c r="F32" s="151" t="str">
        <f>TEXT(Fds[[#This Row],[Coluna1]],"MM-AAAA")</f>
        <v>02-2021</v>
      </c>
    </row>
    <row r="33" spans="1:6" x14ac:dyDescent="0.25">
      <c r="A33" s="156">
        <v>44251</v>
      </c>
      <c r="B33" s="151" t="s">
        <v>37</v>
      </c>
      <c r="C33" s="151" t="s">
        <v>131</v>
      </c>
      <c r="D33" s="151" t="str">
        <f t="shared" si="0"/>
        <v>Prop 267/20</v>
      </c>
      <c r="E33" s="151" t="str">
        <f t="shared" si="1"/>
        <v>267/20</v>
      </c>
      <c r="F33" s="151" t="str">
        <f>TEXT(Fds[[#This Row],[Coluna1]],"MM-AAAA")</f>
        <v>02-2021</v>
      </c>
    </row>
    <row r="34" spans="1:6" x14ac:dyDescent="0.25">
      <c r="A34" s="156">
        <v>44237</v>
      </c>
      <c r="B34" s="151" t="s">
        <v>106</v>
      </c>
      <c r="C34" s="151" t="s">
        <v>131</v>
      </c>
      <c r="D34" s="151" t="str">
        <f t="shared" si="0"/>
        <v>Prop 267/20</v>
      </c>
      <c r="E34" s="151" t="str">
        <f t="shared" si="1"/>
        <v>267/20</v>
      </c>
      <c r="F34" s="151" t="str">
        <f>TEXT(Fds[[#This Row],[Coluna1]],"MM-AAAA")</f>
        <v>02-2021</v>
      </c>
    </row>
    <row r="35" spans="1:6" x14ac:dyDescent="0.25">
      <c r="A35" s="215" t="s">
        <v>336</v>
      </c>
      <c r="B35" s="211" t="s">
        <v>101</v>
      </c>
      <c r="C35" s="211" t="s">
        <v>130</v>
      </c>
      <c r="D35" s="211" t="str">
        <f t="shared" ref="D35:D74" si="2">LEFT(C35,11)</f>
        <v>Prop 197/18</v>
      </c>
      <c r="E35" s="211" t="str">
        <f t="shared" ref="E35:E74" si="3">RIGHT(D35,6)</f>
        <v>197/18</v>
      </c>
      <c r="F35" s="216" t="str">
        <f>TEXT(Fds[[#This Row],[Coluna1]],"MM-AAAA")</f>
        <v>03-2021</v>
      </c>
    </row>
    <row r="36" spans="1:6" x14ac:dyDescent="0.25">
      <c r="A36" s="215" t="s">
        <v>336</v>
      </c>
      <c r="B36" s="211" t="s">
        <v>82</v>
      </c>
      <c r="C36" s="211" t="s">
        <v>130</v>
      </c>
      <c r="D36" s="211" t="str">
        <f t="shared" si="2"/>
        <v>Prop 197/18</v>
      </c>
      <c r="E36" s="211" t="str">
        <f t="shared" si="3"/>
        <v>197/18</v>
      </c>
      <c r="F36" s="216" t="str">
        <f>TEXT(Fds[[#This Row],[Coluna1]],"MM-AAAA")</f>
        <v>03-2021</v>
      </c>
    </row>
    <row r="37" spans="1:6" x14ac:dyDescent="0.25">
      <c r="A37" s="215" t="s">
        <v>336</v>
      </c>
      <c r="B37" s="211" t="s">
        <v>217</v>
      </c>
      <c r="C37" s="211" t="s">
        <v>130</v>
      </c>
      <c r="D37" s="211" t="str">
        <f t="shared" si="2"/>
        <v>Prop 197/18</v>
      </c>
      <c r="E37" s="211" t="str">
        <f t="shared" si="3"/>
        <v>197/18</v>
      </c>
      <c r="F37" s="216" t="str">
        <f>TEXT(Fds[[#This Row],[Coluna1]],"MM-AAAA")</f>
        <v>03-2021</v>
      </c>
    </row>
    <row r="38" spans="1:6" x14ac:dyDescent="0.25">
      <c r="A38" s="215" t="s">
        <v>336</v>
      </c>
      <c r="B38" s="211" t="s">
        <v>37</v>
      </c>
      <c r="C38" s="211" t="s">
        <v>130</v>
      </c>
      <c r="D38" s="211" t="str">
        <f t="shared" si="2"/>
        <v>Prop 197/18</v>
      </c>
      <c r="E38" s="211" t="str">
        <f t="shared" si="3"/>
        <v>197/18</v>
      </c>
      <c r="F38" s="216" t="str">
        <f>TEXT(Fds[[#This Row],[Coluna1]],"MM-AAAA")</f>
        <v>03-2021</v>
      </c>
    </row>
    <row r="39" spans="1:6" x14ac:dyDescent="0.25">
      <c r="A39" s="215" t="s">
        <v>336</v>
      </c>
      <c r="B39" s="211" t="s">
        <v>34</v>
      </c>
      <c r="C39" s="211" t="s">
        <v>119</v>
      </c>
      <c r="D39" s="211" t="str">
        <f t="shared" si="2"/>
        <v>Prop 025/20</v>
      </c>
      <c r="E39" s="211" t="str">
        <f t="shared" si="3"/>
        <v>025/20</v>
      </c>
      <c r="F39" s="216" t="str">
        <f>TEXT(Fds[[#This Row],[Coluna1]],"MM-AAAA")</f>
        <v>03-2021</v>
      </c>
    </row>
    <row r="40" spans="1:6" x14ac:dyDescent="0.25">
      <c r="A40" s="215" t="s">
        <v>336</v>
      </c>
      <c r="B40" s="211" t="s">
        <v>36</v>
      </c>
      <c r="C40" s="211" t="s">
        <v>146</v>
      </c>
      <c r="D40" s="211" t="str">
        <f t="shared" si="2"/>
        <v>Prop 162/20</v>
      </c>
      <c r="E40" s="211" t="str">
        <f t="shared" si="3"/>
        <v>162/20</v>
      </c>
      <c r="F40" s="216" t="str">
        <f>TEXT(Fds[[#This Row],[Coluna1]],"MM-AAAA")</f>
        <v>03-2021</v>
      </c>
    </row>
    <row r="41" spans="1:6" x14ac:dyDescent="0.25">
      <c r="A41" s="215" t="s">
        <v>336</v>
      </c>
      <c r="B41" s="211" t="s">
        <v>108</v>
      </c>
      <c r="C41" s="211" t="s">
        <v>130</v>
      </c>
      <c r="D41" s="211" t="str">
        <f t="shared" si="2"/>
        <v>Prop 197/18</v>
      </c>
      <c r="E41" s="211" t="str">
        <f t="shared" si="3"/>
        <v>197/18</v>
      </c>
      <c r="F41" s="216" t="str">
        <f>TEXT(Fds[[#This Row],[Coluna1]],"MM-AAAA")</f>
        <v>03-2021</v>
      </c>
    </row>
    <row r="42" spans="1:6" x14ac:dyDescent="0.25">
      <c r="A42" s="215" t="s">
        <v>336</v>
      </c>
      <c r="B42" s="211" t="s">
        <v>321</v>
      </c>
      <c r="C42" s="211" t="s">
        <v>310</v>
      </c>
      <c r="D42" s="211" t="str">
        <f t="shared" si="2"/>
        <v>Prop 443/20</v>
      </c>
      <c r="E42" s="211" t="str">
        <f t="shared" si="3"/>
        <v>443/20</v>
      </c>
      <c r="F42" s="216" t="str">
        <f>TEXT(Fds[[#This Row],[Coluna1]],"MM-AAAA")</f>
        <v>03-2021</v>
      </c>
    </row>
    <row r="43" spans="1:6" x14ac:dyDescent="0.25">
      <c r="A43" s="215" t="s">
        <v>336</v>
      </c>
      <c r="B43" s="211" t="s">
        <v>106</v>
      </c>
      <c r="C43" s="211" t="s">
        <v>130</v>
      </c>
      <c r="D43" s="211" t="str">
        <f t="shared" si="2"/>
        <v>Prop 197/18</v>
      </c>
      <c r="E43" s="211" t="str">
        <f t="shared" si="3"/>
        <v>197/18</v>
      </c>
      <c r="F43" s="216" t="str">
        <f>TEXT(Fds[[#This Row],[Coluna1]],"MM-AAAA")</f>
        <v>03-2021</v>
      </c>
    </row>
    <row r="44" spans="1:6" x14ac:dyDescent="0.25">
      <c r="A44" s="215" t="s">
        <v>336</v>
      </c>
      <c r="B44" s="211" t="s">
        <v>100</v>
      </c>
      <c r="C44" s="211" t="s">
        <v>119</v>
      </c>
      <c r="D44" s="211" t="str">
        <f t="shared" si="2"/>
        <v>Prop 025/20</v>
      </c>
      <c r="E44" s="211" t="str">
        <f t="shared" si="3"/>
        <v>025/20</v>
      </c>
      <c r="F44" s="216" t="str">
        <f>TEXT(Fds[[#This Row],[Coluna1]],"MM-AAAA")</f>
        <v>03-2021</v>
      </c>
    </row>
    <row r="45" spans="1:6" x14ac:dyDescent="0.25">
      <c r="A45" s="215" t="s">
        <v>336</v>
      </c>
      <c r="B45" s="211" t="s">
        <v>105</v>
      </c>
      <c r="C45" s="211" t="s">
        <v>119</v>
      </c>
      <c r="D45" s="211" t="str">
        <f t="shared" si="2"/>
        <v>Prop 025/20</v>
      </c>
      <c r="E45" s="211" t="str">
        <f t="shared" si="3"/>
        <v>025/20</v>
      </c>
      <c r="F45" s="216" t="str">
        <f>TEXT(Fds[[#This Row],[Coluna1]],"MM-AAAA")</f>
        <v>03-2021</v>
      </c>
    </row>
    <row r="46" spans="1:6" x14ac:dyDescent="0.25">
      <c r="A46" s="215" t="s">
        <v>336</v>
      </c>
      <c r="B46" s="211" t="s">
        <v>50</v>
      </c>
      <c r="C46" s="211" t="s">
        <v>146</v>
      </c>
      <c r="D46" s="211" t="str">
        <f t="shared" si="2"/>
        <v>Prop 162/20</v>
      </c>
      <c r="E46" s="211" t="str">
        <f t="shared" si="3"/>
        <v>162/20</v>
      </c>
      <c r="F46" s="216" t="str">
        <f>TEXT(Fds[[#This Row],[Coluna1]],"MM-AAAA")</f>
        <v>03-2021</v>
      </c>
    </row>
    <row r="47" spans="1:6" x14ac:dyDescent="0.25">
      <c r="A47" s="215" t="s">
        <v>336</v>
      </c>
      <c r="B47" s="211" t="s">
        <v>83</v>
      </c>
      <c r="C47" s="211" t="s">
        <v>146</v>
      </c>
      <c r="D47" s="211" t="str">
        <f t="shared" si="2"/>
        <v>Prop 162/20</v>
      </c>
      <c r="E47" s="211" t="str">
        <f t="shared" si="3"/>
        <v>162/20</v>
      </c>
      <c r="F47" s="216" t="str">
        <f>TEXT(Fds[[#This Row],[Coluna1]],"MM-AAAA")</f>
        <v>03-2021</v>
      </c>
    </row>
    <row r="48" spans="1:6" x14ac:dyDescent="0.25">
      <c r="A48" s="215" t="s">
        <v>336</v>
      </c>
      <c r="B48" s="211" t="s">
        <v>80</v>
      </c>
      <c r="C48" s="211" t="s">
        <v>146</v>
      </c>
      <c r="D48" s="211" t="str">
        <f t="shared" si="2"/>
        <v>Prop 162/20</v>
      </c>
      <c r="E48" s="211" t="str">
        <f t="shared" si="3"/>
        <v>162/20</v>
      </c>
      <c r="F48" s="216" t="str">
        <f>TEXT(Fds[[#This Row],[Coluna1]],"MM-AAAA")</f>
        <v>03-2021</v>
      </c>
    </row>
    <row r="49" spans="1:6" x14ac:dyDescent="0.25">
      <c r="A49" s="215" t="s">
        <v>336</v>
      </c>
      <c r="B49" s="211" t="s">
        <v>81</v>
      </c>
      <c r="C49" s="211" t="s">
        <v>146</v>
      </c>
      <c r="D49" s="211" t="str">
        <f t="shared" si="2"/>
        <v>Prop 162/20</v>
      </c>
      <c r="E49" s="211" t="str">
        <f t="shared" si="3"/>
        <v>162/20</v>
      </c>
      <c r="F49" s="216" t="str">
        <f>TEXT(Fds[[#This Row],[Coluna1]],"MM-AAAA")</f>
        <v>03-2021</v>
      </c>
    </row>
    <row r="50" spans="1:6" x14ac:dyDescent="0.25">
      <c r="A50" s="215" t="s">
        <v>337</v>
      </c>
      <c r="B50" s="211" t="s">
        <v>101</v>
      </c>
      <c r="C50" s="211" t="s">
        <v>130</v>
      </c>
      <c r="D50" s="211" t="str">
        <f t="shared" si="2"/>
        <v>Prop 197/18</v>
      </c>
      <c r="E50" s="211" t="str">
        <f t="shared" si="3"/>
        <v>197/18</v>
      </c>
      <c r="F50" s="216" t="str">
        <f>TEXT(Fds[[#This Row],[Coluna1]],"MM-AAAA")</f>
        <v>03-2021</v>
      </c>
    </row>
    <row r="51" spans="1:6" x14ac:dyDescent="0.25">
      <c r="A51" s="215" t="s">
        <v>337</v>
      </c>
      <c r="B51" s="211" t="s">
        <v>321</v>
      </c>
      <c r="C51" s="211" t="s">
        <v>130</v>
      </c>
      <c r="D51" s="211" t="str">
        <f t="shared" si="2"/>
        <v>Prop 197/18</v>
      </c>
      <c r="E51" s="211" t="str">
        <f t="shared" si="3"/>
        <v>197/18</v>
      </c>
      <c r="F51" s="216" t="str">
        <f>TEXT(Fds[[#This Row],[Coluna1]],"MM-AAAA")</f>
        <v>03-2021</v>
      </c>
    </row>
    <row r="52" spans="1:6" x14ac:dyDescent="0.25">
      <c r="A52" s="215" t="s">
        <v>337</v>
      </c>
      <c r="B52" s="211" t="s">
        <v>82</v>
      </c>
      <c r="C52" s="211" t="s">
        <v>130</v>
      </c>
      <c r="D52" s="211" t="str">
        <f t="shared" si="2"/>
        <v>Prop 197/18</v>
      </c>
      <c r="E52" s="211" t="str">
        <f t="shared" si="3"/>
        <v>197/18</v>
      </c>
      <c r="F52" s="216" t="str">
        <f>TEXT(Fds[[#This Row],[Coluna1]],"MM-AAAA")</f>
        <v>03-2021</v>
      </c>
    </row>
    <row r="53" spans="1:6" x14ac:dyDescent="0.25">
      <c r="A53" s="215" t="s">
        <v>337</v>
      </c>
      <c r="B53" s="211" t="s">
        <v>34</v>
      </c>
      <c r="C53" s="211" t="s">
        <v>130</v>
      </c>
      <c r="D53" s="211" t="str">
        <f t="shared" si="2"/>
        <v>Prop 197/18</v>
      </c>
      <c r="E53" s="211" t="str">
        <f t="shared" si="3"/>
        <v>197/18</v>
      </c>
      <c r="F53" s="216" t="str">
        <f>TEXT(Fds[[#This Row],[Coluna1]],"MM-AAAA")</f>
        <v>03-2021</v>
      </c>
    </row>
    <row r="54" spans="1:6" x14ac:dyDescent="0.25">
      <c r="A54" s="215" t="s">
        <v>337</v>
      </c>
      <c r="B54" s="211" t="s">
        <v>103</v>
      </c>
      <c r="C54" s="211" t="s">
        <v>130</v>
      </c>
      <c r="D54" s="211" t="str">
        <f t="shared" si="2"/>
        <v>Prop 197/18</v>
      </c>
      <c r="E54" s="211" t="str">
        <f t="shared" si="3"/>
        <v>197/18</v>
      </c>
      <c r="F54" s="216" t="str">
        <f>TEXT(Fds[[#This Row],[Coluna1]],"MM-AAAA")</f>
        <v>03-2021</v>
      </c>
    </row>
    <row r="55" spans="1:6" x14ac:dyDescent="0.25">
      <c r="A55" s="215" t="s">
        <v>336</v>
      </c>
      <c r="B55" s="211" t="s">
        <v>107</v>
      </c>
      <c r="C55" s="211" t="s">
        <v>146</v>
      </c>
      <c r="D55" s="211" t="str">
        <f t="shared" si="2"/>
        <v>Prop 162/20</v>
      </c>
      <c r="E55" s="211" t="str">
        <f t="shared" si="3"/>
        <v>162/20</v>
      </c>
      <c r="F55" s="216" t="str">
        <f>TEXT(Fds[[#This Row],[Coluna1]],"MM-AAAA")</f>
        <v>03-2021</v>
      </c>
    </row>
    <row r="56" spans="1:6" x14ac:dyDescent="0.25">
      <c r="A56" s="215" t="s">
        <v>337</v>
      </c>
      <c r="B56" s="211" t="s">
        <v>36</v>
      </c>
      <c r="C56" s="211" t="s">
        <v>146</v>
      </c>
      <c r="D56" s="211" t="str">
        <f t="shared" si="2"/>
        <v>Prop 162/20</v>
      </c>
      <c r="E56" s="211" t="str">
        <f t="shared" si="3"/>
        <v>162/20</v>
      </c>
      <c r="F56" s="216" t="str">
        <f>TEXT(Fds[[#This Row],[Coluna1]],"MM-AAAA")</f>
        <v>03-2021</v>
      </c>
    </row>
    <row r="57" spans="1:6" x14ac:dyDescent="0.25">
      <c r="A57" s="215" t="s">
        <v>337</v>
      </c>
      <c r="B57" s="211" t="s">
        <v>81</v>
      </c>
      <c r="C57" s="211" t="s">
        <v>130</v>
      </c>
      <c r="D57" s="211" t="str">
        <f t="shared" si="2"/>
        <v>Prop 197/18</v>
      </c>
      <c r="E57" s="211" t="str">
        <f t="shared" si="3"/>
        <v>197/18</v>
      </c>
      <c r="F57" s="216" t="str">
        <f>TEXT(Fds[[#This Row],[Coluna1]],"MM-AAAA")</f>
        <v>03-2021</v>
      </c>
    </row>
    <row r="58" spans="1:6" x14ac:dyDescent="0.25">
      <c r="A58" s="215" t="s">
        <v>337</v>
      </c>
      <c r="B58" s="211" t="s">
        <v>37</v>
      </c>
      <c r="C58" s="211" t="s">
        <v>130</v>
      </c>
      <c r="D58" s="211" t="str">
        <f t="shared" si="2"/>
        <v>Prop 197/18</v>
      </c>
      <c r="E58" s="211" t="str">
        <f t="shared" si="3"/>
        <v>197/18</v>
      </c>
      <c r="F58" s="216" t="str">
        <f>TEXT(Fds[[#This Row],[Coluna1]],"MM-AAAA")</f>
        <v>03-2021</v>
      </c>
    </row>
    <row r="59" spans="1:6" x14ac:dyDescent="0.25">
      <c r="A59" s="215" t="s">
        <v>337</v>
      </c>
      <c r="B59" s="211" t="s">
        <v>102</v>
      </c>
      <c r="C59" s="211" t="s">
        <v>119</v>
      </c>
      <c r="D59" s="211" t="str">
        <f t="shared" si="2"/>
        <v>Prop 025/20</v>
      </c>
      <c r="E59" s="211" t="str">
        <f t="shared" si="3"/>
        <v>025/20</v>
      </c>
      <c r="F59" s="216" t="str">
        <f>TEXT(Fds[[#This Row],[Coluna1]],"MM-AAAA")</f>
        <v>03-2021</v>
      </c>
    </row>
    <row r="60" spans="1:6" x14ac:dyDescent="0.25">
      <c r="A60" s="215" t="s">
        <v>337</v>
      </c>
      <c r="B60" s="211" t="s">
        <v>100</v>
      </c>
      <c r="C60" s="211" t="s">
        <v>119</v>
      </c>
      <c r="D60" s="211" t="str">
        <f t="shared" si="2"/>
        <v>Prop 025/20</v>
      </c>
      <c r="E60" s="211" t="str">
        <f t="shared" si="3"/>
        <v>025/20</v>
      </c>
      <c r="F60" s="216" t="str">
        <f>TEXT(Fds[[#This Row],[Coluna1]],"MM-AAAA")</f>
        <v>03-2021</v>
      </c>
    </row>
    <row r="61" spans="1:6" x14ac:dyDescent="0.25">
      <c r="A61" s="215" t="s">
        <v>337</v>
      </c>
      <c r="B61" s="211" t="s">
        <v>105</v>
      </c>
      <c r="C61" s="211" t="s">
        <v>119</v>
      </c>
      <c r="D61" s="211" t="str">
        <f t="shared" si="2"/>
        <v>Prop 025/20</v>
      </c>
      <c r="E61" s="211" t="str">
        <f t="shared" si="3"/>
        <v>025/20</v>
      </c>
      <c r="F61" s="216" t="str">
        <f>TEXT(Fds[[#This Row],[Coluna1]],"MM-AAAA")</f>
        <v>03-2021</v>
      </c>
    </row>
    <row r="62" spans="1:6" x14ac:dyDescent="0.25">
      <c r="A62" s="215" t="s">
        <v>337</v>
      </c>
      <c r="B62" s="211" t="s">
        <v>96</v>
      </c>
      <c r="C62" s="211" t="s">
        <v>146</v>
      </c>
      <c r="D62" s="211" t="str">
        <f t="shared" si="2"/>
        <v>Prop 162/20</v>
      </c>
      <c r="E62" s="211" t="str">
        <f t="shared" si="3"/>
        <v>162/20</v>
      </c>
      <c r="F62" s="216" t="str">
        <f>TEXT(Fds[[#This Row],[Coluna1]],"MM-AAAA")</f>
        <v>03-2021</v>
      </c>
    </row>
    <row r="63" spans="1:6" x14ac:dyDescent="0.25">
      <c r="A63" s="215" t="s">
        <v>337</v>
      </c>
      <c r="B63" s="211" t="s">
        <v>50</v>
      </c>
      <c r="C63" s="211" t="s">
        <v>146</v>
      </c>
      <c r="D63" s="211" t="str">
        <f t="shared" si="2"/>
        <v>Prop 162/20</v>
      </c>
      <c r="E63" s="211" t="str">
        <f t="shared" si="3"/>
        <v>162/20</v>
      </c>
      <c r="F63" s="216" t="str">
        <f>TEXT(Fds[[#This Row],[Coluna1]],"MM-AAAA")</f>
        <v>03-2021</v>
      </c>
    </row>
    <row r="64" spans="1:6" x14ac:dyDescent="0.25">
      <c r="A64" s="215" t="s">
        <v>337</v>
      </c>
      <c r="B64" s="211" t="s">
        <v>83</v>
      </c>
      <c r="C64" s="211" t="s">
        <v>146</v>
      </c>
      <c r="D64" s="211" t="str">
        <f t="shared" si="2"/>
        <v>Prop 162/20</v>
      </c>
      <c r="E64" s="211" t="str">
        <f t="shared" si="3"/>
        <v>162/20</v>
      </c>
      <c r="F64" s="216" t="str">
        <f>TEXT(Fds[[#This Row],[Coluna1]],"MM-AAAA")</f>
        <v>03-2021</v>
      </c>
    </row>
    <row r="65" spans="1:6" x14ac:dyDescent="0.25">
      <c r="A65" s="215" t="s">
        <v>337</v>
      </c>
      <c r="B65" s="211" t="s">
        <v>335</v>
      </c>
      <c r="C65" s="211" t="s">
        <v>119</v>
      </c>
      <c r="D65" s="211" t="str">
        <f t="shared" si="2"/>
        <v>Prop 025/20</v>
      </c>
      <c r="E65" s="211" t="str">
        <f t="shared" si="3"/>
        <v>025/20</v>
      </c>
      <c r="F65" s="216" t="str">
        <f>TEXT(Fds[[#This Row],[Coluna1]],"MM-AAAA")</f>
        <v>03-2021</v>
      </c>
    </row>
    <row r="66" spans="1:6" x14ac:dyDescent="0.25">
      <c r="A66" s="215" t="s">
        <v>337</v>
      </c>
      <c r="B66" s="211" t="s">
        <v>107</v>
      </c>
      <c r="C66" s="211" t="s">
        <v>146</v>
      </c>
      <c r="D66" s="211" t="str">
        <f t="shared" si="2"/>
        <v>Prop 162/20</v>
      </c>
      <c r="E66" s="211" t="str">
        <f t="shared" si="3"/>
        <v>162/20</v>
      </c>
      <c r="F66" s="216" t="str">
        <f>TEXT(Fds[[#This Row],[Coluna1]],"MM-AAAA")</f>
        <v>03-2021</v>
      </c>
    </row>
    <row r="67" spans="1:6" x14ac:dyDescent="0.25">
      <c r="A67" s="215" t="s">
        <v>337</v>
      </c>
      <c r="B67" s="211" t="s">
        <v>106</v>
      </c>
      <c r="C67" s="211" t="s">
        <v>130</v>
      </c>
      <c r="D67" s="211" t="str">
        <f t="shared" si="2"/>
        <v>Prop 197/18</v>
      </c>
      <c r="E67" s="211" t="str">
        <f t="shared" si="3"/>
        <v>197/18</v>
      </c>
      <c r="F67" s="216" t="str">
        <f>TEXT(Fds[[#This Row],[Coluna1]],"MM-AAAA")</f>
        <v>03-2021</v>
      </c>
    </row>
    <row r="68" spans="1:6" x14ac:dyDescent="0.25">
      <c r="A68" s="215" t="s">
        <v>336</v>
      </c>
      <c r="B68" s="211" t="s">
        <v>103</v>
      </c>
      <c r="C68" s="211" t="s">
        <v>310</v>
      </c>
      <c r="D68" s="211" t="str">
        <f t="shared" si="2"/>
        <v>Prop 443/20</v>
      </c>
      <c r="E68" s="211" t="str">
        <f t="shared" si="3"/>
        <v>443/20</v>
      </c>
      <c r="F68" s="216" t="str">
        <f>TEXT(Fds[[#This Row],[Coluna1]],"MM-AAAA")</f>
        <v>03-2021</v>
      </c>
    </row>
    <row r="69" spans="1:6" x14ac:dyDescent="0.25">
      <c r="A69" s="215" t="s">
        <v>338</v>
      </c>
      <c r="B69" s="211" t="s">
        <v>105</v>
      </c>
      <c r="C69" s="211" t="s">
        <v>339</v>
      </c>
      <c r="D69" s="211" t="str">
        <f t="shared" si="2"/>
        <v>Prop 111/21</v>
      </c>
      <c r="E69" s="211" t="str">
        <f t="shared" si="3"/>
        <v>111/21</v>
      </c>
      <c r="F69" s="216" t="str">
        <f>TEXT(Fds[[#This Row],[Coluna1]],"MM-AAAA")</f>
        <v>03-2021</v>
      </c>
    </row>
    <row r="70" spans="1:6" x14ac:dyDescent="0.25">
      <c r="A70" s="215" t="s">
        <v>338</v>
      </c>
      <c r="B70" s="211" t="s">
        <v>335</v>
      </c>
      <c r="C70" s="211" t="s">
        <v>339</v>
      </c>
      <c r="D70" s="211" t="str">
        <f t="shared" si="2"/>
        <v>Prop 111/21</v>
      </c>
      <c r="E70" s="211" t="str">
        <f t="shared" si="3"/>
        <v>111/21</v>
      </c>
      <c r="F70" s="216" t="str">
        <f>TEXT(Fds[[#This Row],[Coluna1]],"MM-AAAA")</f>
        <v>03-2021</v>
      </c>
    </row>
    <row r="71" spans="1:6" x14ac:dyDescent="0.25">
      <c r="A71" s="215" t="s">
        <v>337</v>
      </c>
      <c r="B71" s="211" t="s">
        <v>322</v>
      </c>
      <c r="C71" s="211" t="s">
        <v>332</v>
      </c>
      <c r="D71" s="211" t="str">
        <f t="shared" si="2"/>
        <v>Prop 146/20</v>
      </c>
      <c r="E71" s="211" t="str">
        <f t="shared" si="3"/>
        <v>146/20</v>
      </c>
      <c r="F71" s="216" t="str">
        <f>TEXT(Fds[[#This Row],[Coluna1]],"MM-AAAA")</f>
        <v>03-2021</v>
      </c>
    </row>
    <row r="72" spans="1:6" x14ac:dyDescent="0.25">
      <c r="A72" s="215" t="s">
        <v>337</v>
      </c>
      <c r="B72" s="211" t="s">
        <v>217</v>
      </c>
      <c r="C72" s="211" t="s">
        <v>332</v>
      </c>
      <c r="D72" s="211" t="str">
        <f t="shared" si="2"/>
        <v>Prop 146/20</v>
      </c>
      <c r="E72" s="211" t="str">
        <f t="shared" si="3"/>
        <v>146/20</v>
      </c>
      <c r="F72" s="216" t="str">
        <f>TEXT(Fds[[#This Row],[Coluna1]],"MM-AAAA")</f>
        <v>03-2021</v>
      </c>
    </row>
    <row r="73" spans="1:6" x14ac:dyDescent="0.25">
      <c r="A73" s="215" t="s">
        <v>337</v>
      </c>
      <c r="B73" s="211" t="s">
        <v>108</v>
      </c>
      <c r="C73" s="211" t="s">
        <v>332</v>
      </c>
      <c r="D73" s="211" t="str">
        <f t="shared" si="2"/>
        <v>Prop 146/20</v>
      </c>
      <c r="E73" s="211" t="str">
        <f t="shared" si="3"/>
        <v>146/20</v>
      </c>
      <c r="F73" s="216" t="str">
        <f>TEXT(Fds[[#This Row],[Coluna1]],"MM-AAAA")</f>
        <v>03-2021</v>
      </c>
    </row>
    <row r="74" spans="1:6" x14ac:dyDescent="0.25">
      <c r="A74" s="215" t="s">
        <v>336</v>
      </c>
      <c r="B74" s="211" t="s">
        <v>331</v>
      </c>
      <c r="C74" s="211" t="s">
        <v>310</v>
      </c>
      <c r="D74" s="211" t="str">
        <f t="shared" si="2"/>
        <v>Prop 443/20</v>
      </c>
      <c r="E74" s="211" t="str">
        <f t="shared" si="3"/>
        <v>443/20</v>
      </c>
      <c r="F74" s="216" t="str">
        <f>TEXT(Fds[[#This Row],[Coluna1]],"MM-AAAA")</f>
        <v>03-2021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1B221-CD88-476D-823E-5E1103A3AEAE}">
  <dimension ref="A1:AF32"/>
  <sheetViews>
    <sheetView showGridLines="0" workbookViewId="0">
      <pane xSplit="1" ySplit="1" topLeftCell="Q2" activePane="bottomRight" state="frozen"/>
      <selection pane="topRight" activeCell="B1" sqref="B1"/>
      <selection pane="bottomLeft" activeCell="A3" sqref="A3"/>
      <selection pane="bottomRight" activeCell="AF11" sqref="AF11"/>
    </sheetView>
  </sheetViews>
  <sheetFormatPr defaultRowHeight="12.75" x14ac:dyDescent="0.2"/>
  <cols>
    <col min="1" max="1" width="9.85546875" customWidth="1"/>
    <col min="2" max="2" width="24" customWidth="1"/>
    <col min="3" max="3" width="18.28515625" customWidth="1"/>
    <col min="4" max="4" width="32.85546875" bestFit="1" customWidth="1"/>
    <col min="5" max="5" width="30.28515625" bestFit="1" customWidth="1"/>
    <col min="6" max="6" width="33.140625" customWidth="1"/>
    <col min="7" max="7" width="38.42578125" customWidth="1"/>
    <col min="8" max="8" width="11.140625" customWidth="1"/>
    <col min="9" max="9" width="23.5703125" customWidth="1"/>
    <col min="10" max="10" width="24.140625" customWidth="1"/>
    <col min="11" max="11" width="16" customWidth="1"/>
    <col min="12" max="12" width="32.7109375" customWidth="1"/>
    <col min="13" max="13" width="17.28515625" customWidth="1"/>
    <col min="14" max="14" width="16.140625" customWidth="1"/>
    <col min="15" max="15" width="10.85546875" customWidth="1"/>
    <col min="16" max="16" width="16.28515625" customWidth="1"/>
    <col min="17" max="17" width="10.85546875" customWidth="1"/>
    <col min="18" max="18" width="17.28515625" customWidth="1"/>
    <col min="19" max="19" width="20.5703125" customWidth="1"/>
    <col min="20" max="20" width="10.85546875" customWidth="1"/>
    <col min="21" max="21" width="12" customWidth="1"/>
    <col min="22" max="22" width="11.28515625" customWidth="1"/>
    <col min="23" max="23" width="12.140625" bestFit="1" customWidth="1"/>
    <col min="24" max="24" width="10.85546875" customWidth="1"/>
    <col min="25" max="25" width="12" customWidth="1"/>
    <col min="26" max="26" width="10.85546875" customWidth="1"/>
    <col min="27" max="27" width="12.140625" bestFit="1" customWidth="1"/>
    <col min="28" max="28" width="10.85546875" customWidth="1"/>
    <col min="29" max="29" width="12.140625" bestFit="1" customWidth="1"/>
    <col min="30" max="30" width="11.140625" customWidth="1"/>
    <col min="31" max="31" width="13.85546875" customWidth="1"/>
    <col min="32" max="32" width="21.28515625" bestFit="1" customWidth="1"/>
  </cols>
  <sheetData>
    <row r="1" spans="1:32" ht="15" customHeight="1" x14ac:dyDescent="0.2">
      <c r="A1" s="163" t="s">
        <v>162</v>
      </c>
      <c r="B1" s="163" t="s">
        <v>61</v>
      </c>
      <c r="C1" s="163" t="s">
        <v>62</v>
      </c>
      <c r="D1" s="163" t="s">
        <v>79</v>
      </c>
      <c r="E1" s="163" t="s">
        <v>78</v>
      </c>
      <c r="F1" s="163" t="s">
        <v>63</v>
      </c>
      <c r="G1" s="163" t="s">
        <v>64</v>
      </c>
      <c r="H1" s="163" t="s">
        <v>65</v>
      </c>
      <c r="I1" s="163" t="s">
        <v>72</v>
      </c>
      <c r="J1" s="163" t="s">
        <v>66</v>
      </c>
      <c r="K1" s="163" t="s">
        <v>74</v>
      </c>
      <c r="L1" s="163" t="s">
        <v>67</v>
      </c>
      <c r="M1" s="163" t="s">
        <v>68</v>
      </c>
      <c r="N1" s="163" t="s">
        <v>69</v>
      </c>
      <c r="O1" s="163" t="s">
        <v>70</v>
      </c>
      <c r="P1" s="163" t="s">
        <v>196</v>
      </c>
      <c r="Q1" s="163" t="s">
        <v>93</v>
      </c>
      <c r="R1" s="163" t="s">
        <v>195</v>
      </c>
      <c r="S1" s="163" t="s">
        <v>99</v>
      </c>
      <c r="T1" s="163" t="s">
        <v>73</v>
      </c>
      <c r="U1" s="164" t="s">
        <v>197</v>
      </c>
      <c r="V1" s="163" t="s">
        <v>189</v>
      </c>
      <c r="W1" s="164" t="s">
        <v>208</v>
      </c>
      <c r="X1" s="163" t="s">
        <v>190</v>
      </c>
      <c r="Y1" s="164" t="s">
        <v>209</v>
      </c>
      <c r="Z1" s="163" t="s">
        <v>192</v>
      </c>
      <c r="AA1" s="164" t="s">
        <v>210</v>
      </c>
      <c r="AB1" s="163" t="s">
        <v>191</v>
      </c>
      <c r="AC1" s="164" t="s">
        <v>211</v>
      </c>
      <c r="AD1" s="164" t="s">
        <v>340</v>
      </c>
      <c r="AE1" s="164" t="s">
        <v>212</v>
      </c>
      <c r="AF1" s="164" t="s">
        <v>346</v>
      </c>
    </row>
    <row r="2" spans="1:32" x14ac:dyDescent="0.2">
      <c r="A2" s="158" t="s">
        <v>110</v>
      </c>
      <c r="B2" s="158"/>
      <c r="C2" s="158"/>
      <c r="D2" s="162">
        <f>12</f>
        <v>12</v>
      </c>
      <c r="E2" s="158"/>
      <c r="F2" s="158"/>
      <c r="G2" s="158"/>
      <c r="H2" s="158"/>
      <c r="I2" s="158"/>
      <c r="J2" s="158"/>
      <c r="K2" s="162">
        <f>6</f>
        <v>6</v>
      </c>
      <c r="L2" s="162">
        <f>15</f>
        <v>15</v>
      </c>
      <c r="M2" s="162">
        <f>1</f>
        <v>1</v>
      </c>
      <c r="N2" s="158"/>
      <c r="O2" s="158">
        <v>4</v>
      </c>
      <c r="P2" s="158"/>
      <c r="Q2" s="158"/>
      <c r="R2" s="158"/>
      <c r="S2" s="158"/>
      <c r="T2" s="158"/>
      <c r="U2" s="159"/>
      <c r="V2" s="158"/>
      <c r="W2" s="159"/>
      <c r="X2" s="158"/>
      <c r="Y2" s="159">
        <v>0.72</v>
      </c>
      <c r="Z2" s="158"/>
      <c r="AA2" s="159"/>
      <c r="AB2" s="158"/>
      <c r="AC2" s="159"/>
      <c r="AD2" s="158"/>
      <c r="AE2" s="222"/>
      <c r="AF2" s="242"/>
    </row>
    <row r="3" spans="1:32" x14ac:dyDescent="0.2">
      <c r="A3" s="160" t="s">
        <v>165</v>
      </c>
      <c r="B3" s="160"/>
      <c r="C3" s="160"/>
      <c r="D3" s="160"/>
      <c r="E3" s="160"/>
      <c r="F3" s="160"/>
      <c r="G3" s="160"/>
      <c r="H3" s="160"/>
      <c r="I3" s="160"/>
      <c r="J3" s="160"/>
      <c r="K3" s="160">
        <v>10</v>
      </c>
      <c r="L3" s="160">
        <v>30</v>
      </c>
      <c r="M3" s="160">
        <v>3</v>
      </c>
      <c r="N3" s="160"/>
      <c r="O3" s="160">
        <v>5</v>
      </c>
      <c r="P3" s="160"/>
      <c r="Q3" s="160"/>
      <c r="R3" s="160"/>
      <c r="S3" s="160"/>
      <c r="T3" s="160">
        <v>1</v>
      </c>
      <c r="U3" s="161">
        <v>3155.25</v>
      </c>
      <c r="V3" s="160"/>
      <c r="W3" s="161"/>
      <c r="X3" s="160"/>
      <c r="Y3" s="161">
        <v>0.72</v>
      </c>
      <c r="Z3" s="160"/>
      <c r="AA3" s="161"/>
      <c r="AB3" s="160"/>
      <c r="AC3" s="161"/>
      <c r="AD3" s="219">
        <v>1</v>
      </c>
      <c r="AE3" s="223">
        <v>1004</v>
      </c>
      <c r="AF3" s="242"/>
    </row>
    <row r="4" spans="1:32" x14ac:dyDescent="0.2">
      <c r="A4" s="158" t="s">
        <v>166</v>
      </c>
      <c r="B4" s="158"/>
      <c r="C4" s="158">
        <v>20</v>
      </c>
      <c r="D4" s="158"/>
      <c r="E4" s="158"/>
      <c r="F4" s="158"/>
      <c r="G4" s="158">
        <v>5</v>
      </c>
      <c r="H4" s="158"/>
      <c r="I4" s="158"/>
      <c r="J4" s="158"/>
      <c r="K4" s="158"/>
      <c r="L4" s="158">
        <v>50</v>
      </c>
      <c r="M4" s="158"/>
      <c r="N4" s="158">
        <v>2</v>
      </c>
      <c r="O4" s="158">
        <v>4</v>
      </c>
      <c r="P4" s="158"/>
      <c r="Q4" s="158"/>
      <c r="R4" s="158"/>
      <c r="S4" s="158"/>
      <c r="T4" s="158"/>
      <c r="U4" s="159"/>
      <c r="V4" s="158"/>
      <c r="W4" s="159"/>
      <c r="X4" s="158"/>
      <c r="Y4" s="159">
        <v>0.72</v>
      </c>
      <c r="Z4" s="158"/>
      <c r="AA4" s="159"/>
      <c r="AB4" s="158"/>
      <c r="AC4" s="159"/>
      <c r="AD4" s="220">
        <v>1</v>
      </c>
      <c r="AE4" s="222">
        <v>590.70000000000005</v>
      </c>
      <c r="AF4" s="242"/>
    </row>
    <row r="5" spans="1:32" x14ac:dyDescent="0.2">
      <c r="A5" s="160" t="s">
        <v>109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1"/>
      <c r="V5" s="160"/>
      <c r="W5" s="161"/>
      <c r="X5" s="160"/>
      <c r="Y5" s="161">
        <v>0.72</v>
      </c>
      <c r="Z5" s="160"/>
      <c r="AA5" s="161"/>
      <c r="AB5" s="160"/>
      <c r="AC5" s="161"/>
      <c r="AD5" s="219"/>
      <c r="AE5" s="223"/>
      <c r="AF5" s="242"/>
    </row>
    <row r="6" spans="1:32" x14ac:dyDescent="0.2">
      <c r="A6" s="158" t="s">
        <v>167</v>
      </c>
      <c r="B6" s="158"/>
      <c r="C6" s="158"/>
      <c r="D6" s="158">
        <v>80</v>
      </c>
      <c r="E6" s="158"/>
      <c r="F6" s="158"/>
      <c r="G6" s="158"/>
      <c r="H6" s="158"/>
      <c r="I6" s="158"/>
      <c r="J6" s="158"/>
      <c r="K6" s="158">
        <v>60</v>
      </c>
      <c r="L6" s="158"/>
      <c r="M6" s="158">
        <v>10</v>
      </c>
      <c r="N6" s="158"/>
      <c r="O6" s="158">
        <v>12</v>
      </c>
      <c r="P6" s="158"/>
      <c r="Q6" s="158"/>
      <c r="R6" s="158"/>
      <c r="S6" s="158"/>
      <c r="T6" s="158"/>
      <c r="U6" s="159"/>
      <c r="V6" s="158"/>
      <c r="W6" s="159"/>
      <c r="X6" s="158"/>
      <c r="Y6" s="159">
        <v>0.72</v>
      </c>
      <c r="Z6" s="158"/>
      <c r="AA6" s="159"/>
      <c r="AB6" s="158"/>
      <c r="AC6" s="159"/>
      <c r="AD6" s="220"/>
      <c r="AE6" s="222"/>
      <c r="AF6" s="242"/>
    </row>
    <row r="7" spans="1:32" x14ac:dyDescent="0.2">
      <c r="A7" s="160" t="s">
        <v>168</v>
      </c>
      <c r="B7" s="160"/>
      <c r="C7" s="160"/>
      <c r="D7" s="160">
        <v>20</v>
      </c>
      <c r="E7" s="160"/>
      <c r="F7" s="160"/>
      <c r="G7" s="160"/>
      <c r="H7" s="160"/>
      <c r="I7" s="160"/>
      <c r="J7" s="160"/>
      <c r="K7" s="160">
        <v>8</v>
      </c>
      <c r="L7" s="160">
        <v>30</v>
      </c>
      <c r="M7" s="160">
        <v>2</v>
      </c>
      <c r="N7" s="160"/>
      <c r="O7" s="160">
        <v>6</v>
      </c>
      <c r="P7" s="160"/>
      <c r="Q7" s="160"/>
      <c r="R7" s="160"/>
      <c r="S7" s="160"/>
      <c r="T7" s="160"/>
      <c r="U7" s="161"/>
      <c r="V7" s="160">
        <v>4</v>
      </c>
      <c r="W7" s="161">
        <v>1257.5</v>
      </c>
      <c r="X7" s="160"/>
      <c r="Y7" s="161">
        <v>0.72</v>
      </c>
      <c r="Z7" s="160"/>
      <c r="AA7" s="161"/>
      <c r="AB7" s="160"/>
      <c r="AC7" s="161"/>
      <c r="AD7" s="219"/>
      <c r="AE7" s="223"/>
      <c r="AF7" s="242"/>
    </row>
    <row r="8" spans="1:32" x14ac:dyDescent="0.2">
      <c r="A8" s="158" t="s">
        <v>169</v>
      </c>
      <c r="B8" s="158"/>
      <c r="C8" s="158"/>
      <c r="D8" s="158">
        <v>8</v>
      </c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>
        <v>3</v>
      </c>
      <c r="P8" s="158"/>
      <c r="Q8" s="158"/>
      <c r="R8" s="158"/>
      <c r="S8" s="158"/>
      <c r="T8" s="158"/>
      <c r="U8" s="159"/>
      <c r="V8" s="158"/>
      <c r="W8" s="159"/>
      <c r="X8" s="158"/>
      <c r="Y8" s="159">
        <v>0.72</v>
      </c>
      <c r="Z8" s="158"/>
      <c r="AA8" s="159"/>
      <c r="AB8" s="158"/>
      <c r="AC8" s="159"/>
      <c r="AD8" s="220"/>
      <c r="AE8" s="222"/>
      <c r="AF8" s="242"/>
    </row>
    <row r="9" spans="1:32" x14ac:dyDescent="0.2">
      <c r="A9" s="160" t="s">
        <v>170</v>
      </c>
      <c r="B9" s="160"/>
      <c r="C9" s="160">
        <v>10</v>
      </c>
      <c r="D9" s="160"/>
      <c r="E9" s="160"/>
      <c r="F9" s="160"/>
      <c r="G9" s="160">
        <v>5</v>
      </c>
      <c r="H9" s="160"/>
      <c r="I9" s="160"/>
      <c r="J9" s="160"/>
      <c r="K9" s="160"/>
      <c r="L9" s="160">
        <v>30</v>
      </c>
      <c r="M9" s="160"/>
      <c r="N9" s="160">
        <v>6</v>
      </c>
      <c r="O9" s="160">
        <v>6</v>
      </c>
      <c r="P9" s="160"/>
      <c r="Q9" s="160"/>
      <c r="R9" s="160"/>
      <c r="S9" s="160"/>
      <c r="T9" s="160"/>
      <c r="U9" s="161"/>
      <c r="V9" s="160"/>
      <c r="W9" s="161"/>
      <c r="X9" s="160"/>
      <c r="Y9" s="161">
        <v>0.72</v>
      </c>
      <c r="Z9" s="160"/>
      <c r="AA9" s="161"/>
      <c r="AB9" s="160"/>
      <c r="AC9" s="161"/>
      <c r="AD9" s="219"/>
      <c r="AE9" s="223"/>
      <c r="AF9" s="242"/>
    </row>
    <row r="10" spans="1:32" x14ac:dyDescent="0.2">
      <c r="A10" s="158" t="s">
        <v>171</v>
      </c>
      <c r="B10" s="158"/>
      <c r="C10" s="158"/>
      <c r="D10" s="158"/>
      <c r="E10" s="158"/>
      <c r="F10" s="158"/>
      <c r="G10" s="158"/>
      <c r="H10" s="158"/>
      <c r="I10" s="158"/>
      <c r="J10" s="158"/>
      <c r="K10" s="158">
        <v>36</v>
      </c>
      <c r="L10" s="158">
        <v>50</v>
      </c>
      <c r="M10" s="158">
        <v>11</v>
      </c>
      <c r="N10" s="158"/>
      <c r="O10" s="158">
        <v>12</v>
      </c>
      <c r="P10" s="158"/>
      <c r="Q10" s="158"/>
      <c r="R10" s="158"/>
      <c r="S10" s="158"/>
      <c r="T10" s="158"/>
      <c r="U10" s="159"/>
      <c r="V10" s="158"/>
      <c r="W10" s="159"/>
      <c r="X10" s="158"/>
      <c r="Y10" s="159">
        <v>0.72</v>
      </c>
      <c r="Z10" s="158"/>
      <c r="AA10" s="159"/>
      <c r="AB10" s="158"/>
      <c r="AC10" s="159"/>
      <c r="AD10" s="220"/>
      <c r="AE10" s="222"/>
      <c r="AF10" s="242">
        <v>31000</v>
      </c>
    </row>
    <row r="11" spans="1:32" x14ac:dyDescent="0.2">
      <c r="A11" s="160" t="s">
        <v>172</v>
      </c>
      <c r="B11" s="160">
        <v>2752</v>
      </c>
      <c r="C11" s="160"/>
      <c r="D11" s="160"/>
      <c r="E11" s="160"/>
      <c r="F11" s="160"/>
      <c r="G11" s="160"/>
      <c r="H11" s="160"/>
      <c r="I11" s="160"/>
      <c r="J11" s="160"/>
      <c r="K11" s="160">
        <f>36+108+180</f>
        <v>324</v>
      </c>
      <c r="L11" s="160">
        <v>350</v>
      </c>
      <c r="M11" s="160">
        <f>5+10+40</f>
        <v>55</v>
      </c>
      <c r="N11" s="160"/>
      <c r="O11" s="160">
        <v>30</v>
      </c>
      <c r="P11" s="160"/>
      <c r="Q11" s="160"/>
      <c r="R11" s="160">
        <v>30</v>
      </c>
      <c r="S11" s="160"/>
      <c r="T11" s="160"/>
      <c r="U11" s="161"/>
      <c r="V11" s="160"/>
      <c r="W11" s="161"/>
      <c r="X11" s="160">
        <v>4650</v>
      </c>
      <c r="Y11" s="161">
        <v>0.72</v>
      </c>
      <c r="Z11" s="160"/>
      <c r="AA11" s="161"/>
      <c r="AB11" s="160"/>
      <c r="AC11" s="161"/>
      <c r="AD11" s="219"/>
      <c r="AE11" s="223"/>
      <c r="AF11" s="242"/>
    </row>
    <row r="12" spans="1:32" x14ac:dyDescent="0.2">
      <c r="A12" s="158" t="s">
        <v>173</v>
      </c>
      <c r="B12" s="158"/>
      <c r="C12" s="158"/>
      <c r="D12" s="158">
        <f>13</f>
        <v>13</v>
      </c>
      <c r="E12" s="158"/>
      <c r="F12" s="158"/>
      <c r="G12" s="158"/>
      <c r="H12" s="158"/>
      <c r="I12" s="158"/>
      <c r="J12" s="158"/>
      <c r="K12" s="158">
        <f>4</f>
        <v>4</v>
      </c>
      <c r="L12" s="158">
        <f>10</f>
        <v>10</v>
      </c>
      <c r="M12" s="158"/>
      <c r="N12" s="158"/>
      <c r="O12" s="158">
        <f>3</f>
        <v>3</v>
      </c>
      <c r="P12" s="158"/>
      <c r="Q12" s="158"/>
      <c r="R12" s="158"/>
      <c r="S12" s="158"/>
      <c r="T12" s="158"/>
      <c r="U12" s="159"/>
      <c r="V12" s="158"/>
      <c r="W12" s="159"/>
      <c r="X12" s="158"/>
      <c r="Y12" s="159">
        <v>0.72</v>
      </c>
      <c r="Z12" s="158"/>
      <c r="AA12" s="159"/>
      <c r="AB12" s="158"/>
      <c r="AC12" s="159"/>
      <c r="AD12" s="220"/>
      <c r="AE12" s="222"/>
      <c r="AF12" s="242"/>
    </row>
    <row r="13" spans="1:32" x14ac:dyDescent="0.2">
      <c r="A13" s="160" t="s">
        <v>174</v>
      </c>
      <c r="B13" s="160"/>
      <c r="C13" s="160"/>
      <c r="D13" s="160">
        <f>80+8+32+432</f>
        <v>552</v>
      </c>
      <c r="E13" s="160"/>
      <c r="F13" s="160"/>
      <c r="G13" s="160"/>
      <c r="H13" s="160"/>
      <c r="I13" s="160"/>
      <c r="J13" s="160"/>
      <c r="K13" s="160">
        <f>72+20</f>
        <v>92</v>
      </c>
      <c r="L13" s="165">
        <f>100+40</f>
        <v>140</v>
      </c>
      <c r="M13" s="160">
        <f>20+5</f>
        <v>25</v>
      </c>
      <c r="N13" s="160"/>
      <c r="O13" s="160"/>
      <c r="P13" s="160"/>
      <c r="Q13" s="160"/>
      <c r="R13" s="160"/>
      <c r="S13" s="160"/>
      <c r="T13" s="160"/>
      <c r="U13" s="161"/>
      <c r="V13" s="160"/>
      <c r="W13" s="161"/>
      <c r="X13" s="160"/>
      <c r="Y13" s="161">
        <v>0.72</v>
      </c>
      <c r="Z13" s="160"/>
      <c r="AA13" s="161"/>
      <c r="AB13" s="160"/>
      <c r="AC13" s="161"/>
      <c r="AD13" s="219"/>
      <c r="AE13" s="223"/>
      <c r="AF13" s="242"/>
    </row>
    <row r="14" spans="1:32" x14ac:dyDescent="0.2">
      <c r="A14" s="162" t="s">
        <v>175</v>
      </c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9"/>
      <c r="V14" s="158"/>
      <c r="W14" s="159"/>
      <c r="X14" s="158"/>
      <c r="Y14" s="159">
        <v>0.72</v>
      </c>
      <c r="Z14" s="158"/>
      <c r="AA14" s="159"/>
      <c r="AB14" s="158"/>
      <c r="AC14" s="159"/>
      <c r="AD14" s="220"/>
      <c r="AE14" s="222"/>
      <c r="AF14" s="242"/>
    </row>
    <row r="15" spans="1:32" x14ac:dyDescent="0.2">
      <c r="A15" s="160" t="s">
        <v>176</v>
      </c>
      <c r="B15" s="160"/>
      <c r="C15" s="160"/>
      <c r="D15" s="160">
        <f>35+8</f>
        <v>43</v>
      </c>
      <c r="E15" s="160"/>
      <c r="F15" s="160"/>
      <c r="G15" s="160"/>
      <c r="H15" s="160"/>
      <c r="I15" s="160"/>
      <c r="J15" s="160"/>
      <c r="K15" s="160">
        <f>8+6</f>
        <v>14</v>
      </c>
      <c r="L15" s="160">
        <f>33+20</f>
        <v>53</v>
      </c>
      <c r="M15" s="160">
        <f>4</f>
        <v>4</v>
      </c>
      <c r="N15" s="160"/>
      <c r="O15" s="160">
        <f>4</f>
        <v>4</v>
      </c>
      <c r="P15" s="160"/>
      <c r="Q15" s="160"/>
      <c r="R15" s="160"/>
      <c r="S15" s="160"/>
      <c r="T15" s="160"/>
      <c r="U15" s="161"/>
      <c r="V15" s="160"/>
      <c r="W15" s="161"/>
      <c r="X15" s="160"/>
      <c r="Y15" s="161">
        <v>0.72</v>
      </c>
      <c r="Z15" s="160">
        <v>8</v>
      </c>
      <c r="AA15" s="161">
        <v>2812.5</v>
      </c>
      <c r="AB15" s="160">
        <v>1</v>
      </c>
      <c r="AC15" s="161">
        <v>6800</v>
      </c>
      <c r="AD15" s="219"/>
      <c r="AE15" s="223"/>
      <c r="AF15" s="242"/>
    </row>
    <row r="16" spans="1:32" x14ac:dyDescent="0.2">
      <c r="A16" s="158" t="s">
        <v>177</v>
      </c>
      <c r="B16" s="158"/>
      <c r="C16" s="158">
        <v>40</v>
      </c>
      <c r="D16" s="158"/>
      <c r="E16" s="158"/>
      <c r="F16" s="158"/>
      <c r="G16" s="158">
        <v>5</v>
      </c>
      <c r="H16" s="158"/>
      <c r="I16" s="158"/>
      <c r="J16" s="158"/>
      <c r="K16" s="158"/>
      <c r="L16" s="158">
        <v>50</v>
      </c>
      <c r="M16" s="158"/>
      <c r="N16" s="158">
        <v>4</v>
      </c>
      <c r="O16" s="158">
        <v>6</v>
      </c>
      <c r="P16" s="158"/>
      <c r="Q16" s="158"/>
      <c r="R16" s="158"/>
      <c r="S16" s="158"/>
      <c r="T16" s="158"/>
      <c r="U16" s="159"/>
      <c r="V16" s="158"/>
      <c r="W16" s="159"/>
      <c r="X16" s="158"/>
      <c r="Y16" s="159">
        <v>0.72</v>
      </c>
      <c r="Z16" s="158"/>
      <c r="AA16" s="159"/>
      <c r="AB16" s="158"/>
      <c r="AC16" s="159"/>
      <c r="AD16" s="220"/>
      <c r="AE16" s="222"/>
      <c r="AF16" s="242"/>
    </row>
    <row r="17" spans="1:32" x14ac:dyDescent="0.2">
      <c r="A17" s="160" t="s">
        <v>178</v>
      </c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1"/>
      <c r="V17" s="160"/>
      <c r="W17" s="161"/>
      <c r="X17" s="160"/>
      <c r="Y17" s="161">
        <v>0.72</v>
      </c>
      <c r="Z17" s="160"/>
      <c r="AA17" s="161"/>
      <c r="AB17" s="160"/>
      <c r="AC17" s="161"/>
      <c r="AD17" s="219"/>
      <c r="AE17" s="223"/>
      <c r="AF17" s="242"/>
    </row>
    <row r="18" spans="1:32" x14ac:dyDescent="0.2">
      <c r="A18" s="158" t="s">
        <v>179</v>
      </c>
      <c r="B18" s="158"/>
      <c r="C18" s="162">
        <f>10+20+20+30</f>
        <v>80</v>
      </c>
      <c r="D18" s="158"/>
      <c r="E18" s="158"/>
      <c r="F18" s="158"/>
      <c r="G18" s="158"/>
      <c r="H18" s="158"/>
      <c r="I18" s="158"/>
      <c r="J18" s="158"/>
      <c r="K18" s="158"/>
      <c r="L18" s="158">
        <f>30</f>
        <v>30</v>
      </c>
      <c r="M18" s="158"/>
      <c r="N18" s="158">
        <f>5</f>
        <v>5</v>
      </c>
      <c r="O18" s="158">
        <f>3+4+10</f>
        <v>17</v>
      </c>
      <c r="P18" s="158"/>
      <c r="Q18" s="158">
        <v>0.29499999999999998</v>
      </c>
      <c r="R18" s="158"/>
      <c r="S18" s="158"/>
      <c r="T18" s="158">
        <v>1</v>
      </c>
      <c r="U18" s="159">
        <v>19.7</v>
      </c>
      <c r="V18" s="158"/>
      <c r="W18" s="159"/>
      <c r="X18" s="158"/>
      <c r="Y18" s="159">
        <v>0.72</v>
      </c>
      <c r="Z18" s="158"/>
      <c r="AA18" s="159"/>
      <c r="AB18" s="158"/>
      <c r="AC18" s="159"/>
      <c r="AD18" s="220"/>
      <c r="AE18" s="222"/>
      <c r="AF18" s="242"/>
    </row>
    <row r="19" spans="1:32" x14ac:dyDescent="0.2">
      <c r="A19" s="160" t="s">
        <v>180</v>
      </c>
      <c r="B19" s="160"/>
      <c r="C19" s="160"/>
      <c r="D19" s="160">
        <f>4</f>
        <v>4</v>
      </c>
      <c r="E19" s="160"/>
      <c r="F19" s="160"/>
      <c r="G19" s="160"/>
      <c r="H19" s="160"/>
      <c r="I19" s="160"/>
      <c r="J19" s="160"/>
      <c r="K19" s="160">
        <f>2</f>
        <v>2</v>
      </c>
      <c r="L19" s="160">
        <f>20</f>
        <v>20</v>
      </c>
      <c r="M19" s="160"/>
      <c r="N19" s="160">
        <f>1</f>
        <v>1</v>
      </c>
      <c r="O19" s="160">
        <f>4</f>
        <v>4</v>
      </c>
      <c r="P19" s="160"/>
      <c r="Q19" s="160"/>
      <c r="R19" s="160"/>
      <c r="S19" s="160"/>
      <c r="T19" s="160"/>
      <c r="U19" s="161"/>
      <c r="V19" s="160"/>
      <c r="W19" s="161"/>
      <c r="X19" s="160"/>
      <c r="Y19" s="161">
        <v>0.72</v>
      </c>
      <c r="Z19" s="160">
        <v>1</v>
      </c>
      <c r="AA19" s="161">
        <v>3000</v>
      </c>
      <c r="AB19" s="160"/>
      <c r="AC19" s="161"/>
      <c r="AD19" s="219"/>
      <c r="AE19" s="223"/>
      <c r="AF19" s="242"/>
    </row>
    <row r="20" spans="1:32" x14ac:dyDescent="0.2">
      <c r="A20" s="158" t="s">
        <v>181</v>
      </c>
      <c r="B20" s="158"/>
      <c r="C20" s="158"/>
      <c r="D20" s="158">
        <f>48</f>
        <v>48</v>
      </c>
      <c r="E20" s="158"/>
      <c r="F20" s="158"/>
      <c r="G20" s="158"/>
      <c r="H20" s="158"/>
      <c r="I20" s="158"/>
      <c r="J20" s="158"/>
      <c r="K20" s="158">
        <f>20</f>
        <v>20</v>
      </c>
      <c r="L20" s="158">
        <f>40</f>
        <v>40</v>
      </c>
      <c r="M20" s="158">
        <f>5</f>
        <v>5</v>
      </c>
      <c r="N20" s="158"/>
      <c r="O20" s="158"/>
      <c r="P20" s="158"/>
      <c r="Q20" s="158"/>
      <c r="R20" s="158"/>
      <c r="S20" s="158"/>
      <c r="T20" s="158">
        <v>1</v>
      </c>
      <c r="U20" s="159">
        <v>209</v>
      </c>
      <c r="V20" s="158"/>
      <c r="W20" s="159"/>
      <c r="X20" s="158"/>
      <c r="Y20" s="159">
        <v>0.72</v>
      </c>
      <c r="Z20" s="158"/>
      <c r="AA20" s="159"/>
      <c r="AB20" s="158"/>
      <c r="AC20" s="159"/>
      <c r="AD20" s="220"/>
      <c r="AE20" s="222"/>
      <c r="AF20" s="242"/>
    </row>
    <row r="21" spans="1:32" x14ac:dyDescent="0.2">
      <c r="A21" s="158" t="s">
        <v>183</v>
      </c>
      <c r="B21" s="158"/>
      <c r="C21" s="158">
        <f>15+30+30</f>
        <v>75</v>
      </c>
      <c r="D21" s="158"/>
      <c r="E21" s="158"/>
      <c r="F21" s="158"/>
      <c r="G21" s="158"/>
      <c r="H21" s="158">
        <f>50</f>
        <v>50</v>
      </c>
      <c r="I21" s="158"/>
      <c r="J21" s="158">
        <f>10+10+5</f>
        <v>25</v>
      </c>
      <c r="K21" s="158"/>
      <c r="L21" s="158">
        <f>65+30+40</f>
        <v>135</v>
      </c>
      <c r="M21" s="158"/>
      <c r="N21" s="158">
        <f>12+5+5</f>
        <v>22</v>
      </c>
      <c r="O21" s="158">
        <f>8+8+10+3</f>
        <v>29</v>
      </c>
      <c r="P21" s="158"/>
      <c r="Q21" s="158"/>
      <c r="R21" s="158"/>
      <c r="S21" s="158"/>
      <c r="T21" s="158"/>
      <c r="U21" s="159"/>
      <c r="V21" s="158"/>
      <c r="W21" s="159"/>
      <c r="X21" s="158"/>
      <c r="Y21" s="159">
        <v>0.72</v>
      </c>
      <c r="Z21" s="158"/>
      <c r="AA21" s="159"/>
      <c r="AB21" s="158"/>
      <c r="AC21" s="159"/>
      <c r="AD21" s="220">
        <v>1</v>
      </c>
      <c r="AE21" s="222">
        <v>1120</v>
      </c>
      <c r="AF21" s="242"/>
    </row>
    <row r="22" spans="1:32" x14ac:dyDescent="0.2">
      <c r="A22" s="217" t="s">
        <v>230</v>
      </c>
      <c r="B22" s="217"/>
      <c r="C22" s="217"/>
      <c r="D22" s="217"/>
      <c r="E22" s="217">
        <v>16</v>
      </c>
      <c r="F22" s="217"/>
      <c r="G22" s="217"/>
      <c r="H22" s="217"/>
      <c r="I22" s="217"/>
      <c r="J22" s="217"/>
      <c r="K22" s="217">
        <v>3</v>
      </c>
      <c r="L22" s="217">
        <v>20</v>
      </c>
      <c r="M22" s="217">
        <v>2</v>
      </c>
      <c r="N22" s="217"/>
      <c r="O22" s="217"/>
      <c r="P22" s="217"/>
      <c r="Q22" s="217"/>
      <c r="R22" s="217"/>
      <c r="S22" s="217"/>
      <c r="T22" s="217"/>
      <c r="U22" s="218"/>
      <c r="V22" s="217"/>
      <c r="W22" s="218"/>
      <c r="X22" s="217"/>
      <c r="Y22" s="218"/>
      <c r="Z22" s="217">
        <v>1</v>
      </c>
      <c r="AA22" s="218">
        <v>8940</v>
      </c>
      <c r="AB22" s="217"/>
      <c r="AC22" s="218"/>
      <c r="AD22" s="221"/>
      <c r="AE22" s="224"/>
      <c r="AF22" s="242"/>
    </row>
    <row r="23" spans="1:32" x14ac:dyDescent="0.2">
      <c r="A23" s="217" t="s">
        <v>231</v>
      </c>
      <c r="B23" s="217"/>
      <c r="C23" s="217">
        <v>25</v>
      </c>
      <c r="D23" s="217"/>
      <c r="E23" s="217"/>
      <c r="F23" s="217"/>
      <c r="G23" s="217">
        <v>10</v>
      </c>
      <c r="H23" s="217"/>
      <c r="I23" s="217"/>
      <c r="J23" s="217"/>
      <c r="K23" s="217"/>
      <c r="L23" s="217">
        <f>40</f>
        <v>40</v>
      </c>
      <c r="M23" s="217"/>
      <c r="N23" s="217"/>
      <c r="O23" s="217">
        <v>10</v>
      </c>
      <c r="P23" s="217"/>
      <c r="Q23" s="217"/>
      <c r="R23" s="217">
        <v>11.6</v>
      </c>
      <c r="S23" s="217"/>
      <c r="T23" s="217">
        <v>1</v>
      </c>
      <c r="U23" s="218">
        <v>159</v>
      </c>
      <c r="V23" s="217"/>
      <c r="W23" s="218"/>
      <c r="X23" s="217"/>
      <c r="Y23" s="218"/>
      <c r="Z23" s="217"/>
      <c r="AA23" s="218"/>
      <c r="AB23" s="217"/>
      <c r="AC23" s="218"/>
      <c r="AD23" s="221">
        <v>1</v>
      </c>
      <c r="AE23" s="224">
        <v>796</v>
      </c>
      <c r="AF23" s="242"/>
    </row>
    <row r="24" spans="1:32" x14ac:dyDescent="0.2">
      <c r="A24" s="217" t="s">
        <v>232</v>
      </c>
      <c r="B24" s="217"/>
      <c r="C24" s="217"/>
      <c r="D24" s="165">
        <f>30+10</f>
        <v>40</v>
      </c>
      <c r="E24" s="217"/>
      <c r="F24" s="217"/>
      <c r="G24" s="217"/>
      <c r="H24" s="217"/>
      <c r="I24" s="217"/>
      <c r="J24" s="217"/>
      <c r="K24" s="217">
        <v>5</v>
      </c>
      <c r="L24" s="217">
        <v>20</v>
      </c>
      <c r="M24" s="217"/>
      <c r="N24" s="217"/>
      <c r="O24" s="217">
        <v>5</v>
      </c>
      <c r="P24" s="217"/>
      <c r="Q24" s="217"/>
      <c r="R24" s="217"/>
      <c r="S24" s="217"/>
      <c r="T24" s="217"/>
      <c r="U24" s="218"/>
      <c r="V24" s="217">
        <v>5</v>
      </c>
      <c r="W24" s="218">
        <v>1345.4</v>
      </c>
      <c r="X24" s="217"/>
      <c r="Y24" s="218"/>
      <c r="Z24" s="217"/>
      <c r="AA24" s="218"/>
      <c r="AB24" s="217"/>
      <c r="AC24" s="218"/>
      <c r="AD24" s="221"/>
      <c r="AE24" s="224"/>
      <c r="AF24" s="242"/>
    </row>
    <row r="25" spans="1:32" x14ac:dyDescent="0.2">
      <c r="A25" s="217" t="s">
        <v>234</v>
      </c>
      <c r="B25" s="217"/>
      <c r="C25" s="217"/>
      <c r="D25" s="217">
        <f>32+80</f>
        <v>112</v>
      </c>
      <c r="E25" s="217"/>
      <c r="F25" s="217"/>
      <c r="G25" s="217"/>
      <c r="H25" s="217"/>
      <c r="I25" s="217"/>
      <c r="J25" s="217"/>
      <c r="K25" s="217">
        <f>20</f>
        <v>20</v>
      </c>
      <c r="L25" s="217">
        <f>60</f>
        <v>60</v>
      </c>
      <c r="M25" s="217">
        <f>5</f>
        <v>5</v>
      </c>
      <c r="N25" s="217"/>
      <c r="O25" s="217">
        <f>10</f>
        <v>10</v>
      </c>
      <c r="P25" s="217"/>
      <c r="Q25" s="217"/>
      <c r="R25" s="217"/>
      <c r="S25" s="217"/>
      <c r="T25" s="217"/>
      <c r="U25" s="218"/>
      <c r="V25" s="217"/>
      <c r="W25" s="218"/>
      <c r="X25" s="217">
        <v>350</v>
      </c>
      <c r="Y25" s="218">
        <v>0.72</v>
      </c>
      <c r="Z25" s="217"/>
      <c r="AA25" s="218"/>
      <c r="AB25" s="217"/>
      <c r="AC25" s="218"/>
      <c r="AD25" s="221"/>
      <c r="AE25" s="224"/>
      <c r="AF25" s="242"/>
    </row>
    <row r="26" spans="1:32" x14ac:dyDescent="0.2">
      <c r="A26" s="217" t="s">
        <v>235</v>
      </c>
      <c r="B26" s="217"/>
      <c r="C26" s="217">
        <f>20</f>
        <v>20</v>
      </c>
      <c r="D26" s="217"/>
      <c r="E26" s="217"/>
      <c r="F26" s="217"/>
      <c r="G26" s="217"/>
      <c r="H26" s="217"/>
      <c r="I26" s="217"/>
      <c r="J26" s="217">
        <f>5</f>
        <v>5</v>
      </c>
      <c r="K26" s="217"/>
      <c r="L26" s="217">
        <f>50</f>
        <v>50</v>
      </c>
      <c r="M26" s="217"/>
      <c r="N26" s="217"/>
      <c r="O26" s="217">
        <f>5</f>
        <v>5</v>
      </c>
      <c r="P26" s="217"/>
      <c r="Q26" s="217">
        <v>1</v>
      </c>
      <c r="R26" s="217"/>
      <c r="S26" s="217"/>
      <c r="T26" s="217"/>
      <c r="U26" s="218"/>
      <c r="V26" s="217"/>
      <c r="W26" s="218"/>
      <c r="X26" s="217"/>
      <c r="Y26" s="218"/>
      <c r="Z26" s="217"/>
      <c r="AA26" s="218"/>
      <c r="AB26" s="217"/>
      <c r="AC26" s="218"/>
      <c r="AD26" s="221"/>
      <c r="AE26" s="224"/>
      <c r="AF26" s="242"/>
    </row>
    <row r="27" spans="1:32" x14ac:dyDescent="0.2">
      <c r="A27" s="217" t="s">
        <v>237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>
        <v>3</v>
      </c>
      <c r="U27" s="218">
        <v>85</v>
      </c>
      <c r="V27" s="217"/>
      <c r="W27" s="218"/>
      <c r="X27" s="217"/>
      <c r="Y27" s="218"/>
      <c r="Z27" s="217"/>
      <c r="AA27" s="218"/>
      <c r="AB27" s="217"/>
      <c r="AC27" s="218"/>
      <c r="AD27" s="221"/>
      <c r="AE27" s="224"/>
      <c r="AF27" s="242"/>
    </row>
    <row r="28" spans="1:32" x14ac:dyDescent="0.2">
      <c r="A28" s="217" t="s">
        <v>239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8"/>
      <c r="V28" s="217"/>
      <c r="W28" s="218"/>
      <c r="X28" s="217"/>
      <c r="Y28" s="218"/>
      <c r="Z28" s="217"/>
      <c r="AA28" s="218"/>
      <c r="AB28" s="217"/>
      <c r="AC28" s="218"/>
      <c r="AD28" s="221"/>
      <c r="AE28" s="224"/>
      <c r="AF28" s="242"/>
    </row>
    <row r="29" spans="1:32" x14ac:dyDescent="0.2">
      <c r="A29" s="217" t="s">
        <v>241</v>
      </c>
      <c r="B29" s="217"/>
      <c r="C29" s="217"/>
      <c r="D29" s="217">
        <v>7</v>
      </c>
      <c r="E29" s="217"/>
      <c r="F29" s="217"/>
      <c r="G29" s="217"/>
      <c r="H29" s="217"/>
      <c r="I29" s="217"/>
      <c r="J29" s="217"/>
      <c r="K29" s="217">
        <v>3</v>
      </c>
      <c r="L29" s="217">
        <v>10</v>
      </c>
      <c r="M29" s="217">
        <v>1</v>
      </c>
      <c r="N29" s="217"/>
      <c r="O29" s="217"/>
      <c r="P29" s="217"/>
      <c r="Q29" s="217"/>
      <c r="R29" s="217"/>
      <c r="S29" s="217"/>
      <c r="T29" s="217">
        <v>1</v>
      </c>
      <c r="U29" s="218">
        <v>1233.5</v>
      </c>
      <c r="V29" s="217"/>
      <c r="W29" s="218"/>
      <c r="X29" s="217"/>
      <c r="Y29" s="218"/>
      <c r="Z29" s="217"/>
      <c r="AA29" s="218"/>
      <c r="AB29" s="217"/>
      <c r="AC29" s="218"/>
      <c r="AD29" s="221"/>
      <c r="AE29" s="224"/>
      <c r="AF29" s="242"/>
    </row>
    <row r="30" spans="1:32" x14ac:dyDescent="0.2">
      <c r="A30" s="217" t="s">
        <v>242</v>
      </c>
      <c r="B30" s="217"/>
      <c r="C30" s="217"/>
      <c r="D30" s="217">
        <v>16</v>
      </c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>
        <v>5</v>
      </c>
      <c r="U30" s="218">
        <v>14.7</v>
      </c>
      <c r="V30" s="217"/>
      <c r="W30" s="218"/>
      <c r="X30" s="217"/>
      <c r="Y30" s="218"/>
      <c r="Z30" s="217"/>
      <c r="AA30" s="218"/>
      <c r="AB30" s="217"/>
      <c r="AC30" s="218"/>
      <c r="AD30" s="221"/>
      <c r="AE30" s="224"/>
      <c r="AF30" s="242"/>
    </row>
    <row r="31" spans="1:32" x14ac:dyDescent="0.2">
      <c r="A31" s="217" t="s">
        <v>243</v>
      </c>
      <c r="B31" s="217"/>
      <c r="C31" s="217">
        <v>20</v>
      </c>
      <c r="D31" s="217"/>
      <c r="E31" s="217"/>
      <c r="F31" s="217"/>
      <c r="G31" s="217"/>
      <c r="H31" s="217"/>
      <c r="I31" s="217"/>
      <c r="J31" s="217">
        <v>10</v>
      </c>
      <c r="K31" s="217"/>
      <c r="L31" s="217">
        <v>40</v>
      </c>
      <c r="M31" s="217"/>
      <c r="N31" s="217">
        <v>5</v>
      </c>
      <c r="O31" s="217">
        <v>7</v>
      </c>
      <c r="P31" s="217"/>
      <c r="Q31" s="217"/>
      <c r="R31" s="217"/>
      <c r="S31" s="217"/>
      <c r="T31" s="217"/>
      <c r="U31" s="218"/>
      <c r="V31" s="217"/>
      <c r="W31" s="218"/>
      <c r="X31" s="217"/>
      <c r="Y31" s="218"/>
      <c r="Z31" s="217"/>
      <c r="AA31" s="218"/>
      <c r="AB31" s="217"/>
      <c r="AC31" s="218"/>
      <c r="AD31" s="221"/>
      <c r="AE31" s="224"/>
      <c r="AF31" s="242"/>
    </row>
    <row r="32" spans="1:32" x14ac:dyDescent="0.2">
      <c r="A32" s="217" t="s">
        <v>171</v>
      </c>
      <c r="B32" s="217"/>
      <c r="C32" s="217"/>
      <c r="D32" s="217">
        <v>480</v>
      </c>
      <c r="E32" s="217"/>
      <c r="F32" s="217"/>
      <c r="G32" s="217"/>
      <c r="H32" s="217"/>
      <c r="I32" s="217"/>
      <c r="J32" s="217"/>
      <c r="K32" s="217">
        <v>36</v>
      </c>
      <c r="L32" s="217">
        <v>110</v>
      </c>
      <c r="M32" s="217">
        <v>10</v>
      </c>
      <c r="N32" s="217"/>
      <c r="O32" s="217">
        <v>5</v>
      </c>
      <c r="P32" s="217"/>
      <c r="Q32" s="217"/>
      <c r="R32" s="217"/>
      <c r="S32" s="217"/>
      <c r="T32" s="217"/>
      <c r="U32" s="218"/>
      <c r="V32" s="217"/>
      <c r="W32" s="218"/>
      <c r="X32" s="217"/>
      <c r="Y32" s="218"/>
      <c r="Z32" s="217"/>
      <c r="AA32" s="218"/>
      <c r="AB32" s="217"/>
      <c r="AC32" s="218"/>
      <c r="AD32" s="221"/>
      <c r="AE32" s="224"/>
      <c r="AF32" s="242"/>
    </row>
  </sheetData>
  <phoneticPr fontId="17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8D8D-7498-4D0D-9051-2F1AC8CB9104}">
  <dimension ref="A1:X24"/>
  <sheetViews>
    <sheetView topLeftCell="Q1" workbookViewId="0">
      <selection activeCell="D2" sqref="D2"/>
    </sheetView>
  </sheetViews>
  <sheetFormatPr defaultRowHeight="12.75" x14ac:dyDescent="0.2"/>
  <cols>
    <col min="1" max="1" width="18.7109375" bestFit="1" customWidth="1"/>
    <col min="2" max="2" width="34.85546875" bestFit="1" customWidth="1"/>
    <col min="3" max="3" width="27.5703125" bestFit="1" customWidth="1"/>
    <col min="4" max="4" width="43.85546875" bestFit="1" customWidth="1"/>
    <col min="5" max="5" width="45" bestFit="1" customWidth="1"/>
    <col min="6" max="6" width="49.42578125" bestFit="1" customWidth="1"/>
    <col min="7" max="7" width="51.28515625" bestFit="1" customWidth="1"/>
    <col min="8" max="8" width="23.5703125" bestFit="1" customWidth="1"/>
    <col min="9" max="9" width="38.7109375" bestFit="1" customWidth="1"/>
    <col min="10" max="10" width="39.28515625" bestFit="1" customWidth="1"/>
    <col min="11" max="11" width="25.28515625" bestFit="1" customWidth="1"/>
    <col min="12" max="12" width="45.42578125" bestFit="1" customWidth="1"/>
    <col min="13" max="13" width="27.140625" bestFit="1" customWidth="1"/>
    <col min="14" max="14" width="25.5703125" bestFit="1" customWidth="1"/>
    <col min="15" max="15" width="14.28515625" bestFit="1" customWidth="1"/>
    <col min="16" max="16" width="29.42578125" bestFit="1" customWidth="1"/>
    <col min="17" max="17" width="17.7109375" bestFit="1" customWidth="1"/>
    <col min="18" max="18" width="31" bestFit="1" customWidth="1"/>
    <col min="19" max="19" width="35.140625" bestFit="1" customWidth="1"/>
    <col min="20" max="21" width="19.85546875" bestFit="1" customWidth="1"/>
    <col min="22" max="22" width="16.7109375" bestFit="1" customWidth="1"/>
    <col min="23" max="23" width="15.5703125" bestFit="1" customWidth="1"/>
    <col min="24" max="24" width="18.42578125" bestFit="1" customWidth="1"/>
  </cols>
  <sheetData>
    <row r="1" spans="1:24" x14ac:dyDescent="0.2">
      <c r="A1" s="184" t="s">
        <v>244</v>
      </c>
      <c r="B1" t="s">
        <v>247</v>
      </c>
      <c r="C1" t="s">
        <v>248</v>
      </c>
      <c r="D1" t="s">
        <v>246</v>
      </c>
      <c r="E1" t="s">
        <v>249</v>
      </c>
      <c r="F1" t="s">
        <v>250</v>
      </c>
      <c r="G1" t="s">
        <v>251</v>
      </c>
      <c r="H1" t="s">
        <v>252</v>
      </c>
      <c r="I1" t="s">
        <v>253</v>
      </c>
      <c r="J1" t="s">
        <v>254</v>
      </c>
      <c r="K1" t="s">
        <v>255</v>
      </c>
      <c r="L1" t="s">
        <v>256</v>
      </c>
      <c r="M1" t="s">
        <v>257</v>
      </c>
      <c r="N1" t="s">
        <v>258</v>
      </c>
      <c r="O1" t="s">
        <v>259</v>
      </c>
      <c r="P1" t="s">
        <v>260</v>
      </c>
      <c r="Q1" t="s">
        <v>261</v>
      </c>
      <c r="R1" t="s">
        <v>262</v>
      </c>
      <c r="S1" t="s">
        <v>263</v>
      </c>
      <c r="T1" t="s">
        <v>264</v>
      </c>
      <c r="U1" t="s">
        <v>265</v>
      </c>
      <c r="V1" t="s">
        <v>266</v>
      </c>
      <c r="W1" t="s">
        <v>267</v>
      </c>
      <c r="X1" t="s">
        <v>268</v>
      </c>
    </row>
    <row r="2" spans="1:24" x14ac:dyDescent="0.2">
      <c r="A2" s="185" t="s">
        <v>110</v>
      </c>
      <c r="B2" s="171"/>
      <c r="C2" s="171"/>
      <c r="D2" s="171">
        <v>12</v>
      </c>
      <c r="E2" s="171"/>
      <c r="F2" s="171"/>
      <c r="G2" s="171"/>
      <c r="H2" s="171"/>
      <c r="I2" s="171"/>
      <c r="J2" s="171"/>
      <c r="K2" s="171">
        <v>6</v>
      </c>
      <c r="L2" s="171">
        <v>15</v>
      </c>
      <c r="M2" s="171">
        <v>1</v>
      </c>
      <c r="N2" s="171"/>
      <c r="O2" s="171">
        <v>4</v>
      </c>
      <c r="P2" s="171"/>
      <c r="Q2" s="171"/>
      <c r="R2" s="171"/>
      <c r="S2" s="171"/>
      <c r="T2" s="171"/>
      <c r="U2" s="171"/>
      <c r="V2" s="171"/>
      <c r="W2" s="171"/>
      <c r="X2" s="171"/>
    </row>
    <row r="3" spans="1:24" x14ac:dyDescent="0.2">
      <c r="A3" s="185" t="s">
        <v>165</v>
      </c>
      <c r="B3" s="171"/>
      <c r="C3" s="171"/>
      <c r="D3" s="171"/>
      <c r="E3" s="171"/>
      <c r="F3" s="171"/>
      <c r="G3" s="171"/>
      <c r="H3" s="171"/>
      <c r="I3" s="171"/>
      <c r="J3" s="171"/>
      <c r="K3" s="171">
        <v>10</v>
      </c>
      <c r="L3" s="171">
        <v>30</v>
      </c>
      <c r="M3" s="171">
        <v>3</v>
      </c>
      <c r="N3" s="171"/>
      <c r="O3" s="171">
        <v>5</v>
      </c>
      <c r="P3" s="171"/>
      <c r="Q3" s="171"/>
      <c r="R3" s="171"/>
      <c r="S3" s="171"/>
      <c r="T3" s="171"/>
      <c r="U3" s="171"/>
      <c r="V3" s="171"/>
      <c r="W3" s="171"/>
      <c r="X3" s="171"/>
    </row>
    <row r="4" spans="1:24" x14ac:dyDescent="0.2">
      <c r="A4" s="185" t="s">
        <v>166</v>
      </c>
      <c r="B4" s="171"/>
      <c r="C4" s="171">
        <v>20</v>
      </c>
      <c r="D4" s="171"/>
      <c r="E4" s="171"/>
      <c r="F4" s="171"/>
      <c r="G4" s="171">
        <v>5</v>
      </c>
      <c r="H4" s="171"/>
      <c r="I4" s="171"/>
      <c r="J4" s="171"/>
      <c r="K4" s="171"/>
      <c r="L4" s="171">
        <v>50</v>
      </c>
      <c r="M4" s="171"/>
      <c r="N4" s="171">
        <v>2</v>
      </c>
      <c r="O4" s="171">
        <v>4</v>
      </c>
      <c r="P4" s="171"/>
      <c r="Q4" s="171"/>
      <c r="R4" s="171"/>
      <c r="S4" s="171"/>
      <c r="T4" s="171"/>
      <c r="U4" s="171"/>
      <c r="V4" s="171"/>
      <c r="W4" s="171"/>
      <c r="X4" s="171"/>
    </row>
    <row r="5" spans="1:24" x14ac:dyDescent="0.2">
      <c r="A5" s="185" t="s">
        <v>109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</row>
    <row r="6" spans="1:24" x14ac:dyDescent="0.2">
      <c r="A6" s="185" t="s">
        <v>167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4" x14ac:dyDescent="0.2">
      <c r="A7" s="185" t="s">
        <v>168</v>
      </c>
      <c r="B7" s="171"/>
      <c r="C7" s="171"/>
      <c r="D7" s="171">
        <v>20</v>
      </c>
      <c r="E7" s="171"/>
      <c r="F7" s="171"/>
      <c r="G7" s="171"/>
      <c r="H7" s="171"/>
      <c r="I7" s="171"/>
      <c r="J7" s="171"/>
      <c r="K7" s="171">
        <v>8</v>
      </c>
      <c r="L7" s="171">
        <v>30</v>
      </c>
      <c r="M7" s="171">
        <v>2</v>
      </c>
      <c r="N7" s="171"/>
      <c r="O7" s="171">
        <v>6</v>
      </c>
      <c r="P7" s="171"/>
      <c r="Q7" s="171"/>
      <c r="R7" s="171"/>
      <c r="S7" s="171"/>
      <c r="T7" s="171"/>
      <c r="U7" s="171">
        <v>4</v>
      </c>
      <c r="V7" s="171"/>
      <c r="W7" s="171"/>
      <c r="X7" s="171"/>
    </row>
    <row r="8" spans="1:24" x14ac:dyDescent="0.2">
      <c r="A8" s="185" t="s">
        <v>169</v>
      </c>
      <c r="B8" s="171"/>
      <c r="C8" s="171"/>
      <c r="D8" s="171">
        <v>8</v>
      </c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>
        <v>3</v>
      </c>
      <c r="P8" s="171"/>
      <c r="Q8" s="171"/>
      <c r="R8" s="171"/>
      <c r="S8" s="171"/>
      <c r="T8" s="171"/>
      <c r="U8" s="171"/>
      <c r="V8" s="171"/>
      <c r="W8" s="171"/>
      <c r="X8" s="171"/>
    </row>
    <row r="9" spans="1:24" x14ac:dyDescent="0.2">
      <c r="A9" s="185" t="s">
        <v>170</v>
      </c>
      <c r="B9" s="171"/>
      <c r="C9" s="171">
        <v>10</v>
      </c>
      <c r="D9" s="171"/>
      <c r="E9" s="171"/>
      <c r="F9" s="171"/>
      <c r="G9" s="171">
        <v>5</v>
      </c>
      <c r="H9" s="171"/>
      <c r="I9" s="171"/>
      <c r="J9" s="171"/>
      <c r="K9" s="171"/>
      <c r="L9" s="171">
        <v>30</v>
      </c>
      <c r="M9" s="171"/>
      <c r="N9" s="171">
        <v>6</v>
      </c>
      <c r="O9" s="171">
        <v>6</v>
      </c>
      <c r="P9" s="171"/>
      <c r="Q9" s="171"/>
      <c r="R9" s="171"/>
      <c r="S9" s="171"/>
      <c r="T9" s="171"/>
      <c r="U9" s="171"/>
      <c r="V9" s="171"/>
      <c r="W9" s="171"/>
      <c r="X9" s="171"/>
    </row>
    <row r="10" spans="1:24" x14ac:dyDescent="0.2">
      <c r="A10" s="185" t="s">
        <v>171</v>
      </c>
      <c r="B10" s="171"/>
      <c r="C10" s="171"/>
      <c r="D10" s="171">
        <v>240</v>
      </c>
      <c r="E10" s="171"/>
      <c r="F10" s="171"/>
      <c r="G10" s="171"/>
      <c r="H10" s="171"/>
      <c r="I10" s="171"/>
      <c r="J10" s="171"/>
      <c r="K10" s="171">
        <v>36</v>
      </c>
      <c r="L10" s="171">
        <v>80</v>
      </c>
      <c r="M10" s="171">
        <v>16</v>
      </c>
      <c r="N10" s="171"/>
      <c r="O10" s="171">
        <v>12</v>
      </c>
      <c r="P10" s="171"/>
      <c r="Q10" s="171"/>
      <c r="R10" s="171"/>
      <c r="S10" s="171"/>
      <c r="T10" s="171"/>
      <c r="U10" s="171"/>
      <c r="V10" s="171"/>
      <c r="W10" s="171"/>
      <c r="X10" s="171"/>
    </row>
    <row r="11" spans="1:24" x14ac:dyDescent="0.2">
      <c r="A11" s="185" t="s">
        <v>172</v>
      </c>
      <c r="B11" s="171">
        <v>2080</v>
      </c>
      <c r="C11" s="171"/>
      <c r="D11" s="171"/>
      <c r="E11" s="171"/>
      <c r="F11" s="171"/>
      <c r="G11" s="171"/>
      <c r="H11" s="171"/>
      <c r="I11" s="171"/>
      <c r="J11" s="171"/>
      <c r="K11" s="171">
        <v>324</v>
      </c>
      <c r="L11" s="171">
        <v>210</v>
      </c>
      <c r="M11" s="171">
        <v>55</v>
      </c>
      <c r="N11" s="171"/>
      <c r="O11" s="171">
        <v>28</v>
      </c>
      <c r="P11" s="171"/>
      <c r="Q11" s="171"/>
      <c r="R11" s="171"/>
      <c r="S11" s="171"/>
      <c r="T11" s="171"/>
      <c r="U11" s="171"/>
      <c r="V11" s="171">
        <v>4150</v>
      </c>
      <c r="W11" s="171"/>
      <c r="X11" s="171"/>
    </row>
    <row r="12" spans="1:24" x14ac:dyDescent="0.2">
      <c r="A12" s="185" t="s">
        <v>173</v>
      </c>
      <c r="B12" s="171"/>
      <c r="C12" s="171"/>
      <c r="D12" s="171">
        <v>13</v>
      </c>
      <c r="E12" s="171"/>
      <c r="F12" s="171"/>
      <c r="G12" s="171"/>
      <c r="H12" s="171"/>
      <c r="I12" s="171"/>
      <c r="J12" s="171"/>
      <c r="K12" s="171">
        <v>4</v>
      </c>
      <c r="L12" s="171">
        <v>10</v>
      </c>
      <c r="M12" s="171"/>
      <c r="N12" s="171"/>
      <c r="O12" s="171">
        <v>3</v>
      </c>
      <c r="P12" s="171"/>
      <c r="Q12" s="171"/>
      <c r="R12" s="171"/>
      <c r="S12" s="171"/>
      <c r="T12" s="171"/>
      <c r="U12" s="171"/>
      <c r="V12" s="171"/>
      <c r="W12" s="171"/>
      <c r="X12" s="171"/>
    </row>
    <row r="13" spans="1:24" x14ac:dyDescent="0.2">
      <c r="A13" s="185" t="s">
        <v>174</v>
      </c>
      <c r="B13" s="171"/>
      <c r="C13" s="171"/>
      <c r="D13" s="171">
        <v>552</v>
      </c>
      <c r="E13" s="171"/>
      <c r="F13" s="171"/>
      <c r="G13" s="171"/>
      <c r="H13" s="171"/>
      <c r="I13" s="171"/>
      <c r="J13" s="171"/>
      <c r="K13" s="171">
        <v>72</v>
      </c>
      <c r="L13" s="171">
        <v>50</v>
      </c>
      <c r="M13" s="171">
        <v>20</v>
      </c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</row>
    <row r="14" spans="1:24" x14ac:dyDescent="0.2">
      <c r="A14" s="185" t="s">
        <v>175</v>
      </c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</row>
    <row r="15" spans="1:24" x14ac:dyDescent="0.2">
      <c r="A15" s="185" t="s">
        <v>176</v>
      </c>
      <c r="B15" s="171"/>
      <c r="C15" s="171"/>
      <c r="D15" s="171">
        <v>43</v>
      </c>
      <c r="E15" s="171"/>
      <c r="F15" s="171"/>
      <c r="G15" s="171"/>
      <c r="H15" s="171"/>
      <c r="I15" s="171"/>
      <c r="J15" s="171"/>
      <c r="K15" s="171">
        <v>14</v>
      </c>
      <c r="L15" s="171">
        <v>70</v>
      </c>
      <c r="M15" s="171">
        <v>6</v>
      </c>
      <c r="N15" s="171"/>
      <c r="O15" s="171">
        <v>4</v>
      </c>
      <c r="P15" s="171"/>
      <c r="Q15" s="171"/>
      <c r="R15" s="171"/>
      <c r="S15" s="171"/>
      <c r="T15" s="171"/>
      <c r="U15" s="171"/>
      <c r="V15" s="171"/>
      <c r="W15" s="171">
        <v>8</v>
      </c>
      <c r="X15" s="171">
        <v>1</v>
      </c>
    </row>
    <row r="16" spans="1:24" x14ac:dyDescent="0.2">
      <c r="A16" s="185" t="s">
        <v>177</v>
      </c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</row>
    <row r="17" spans="1:24" x14ac:dyDescent="0.2">
      <c r="A17" s="185" t="s">
        <v>178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</row>
    <row r="18" spans="1:24" x14ac:dyDescent="0.2">
      <c r="A18" s="185" t="s">
        <v>179</v>
      </c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</row>
    <row r="19" spans="1:24" x14ac:dyDescent="0.2">
      <c r="A19" s="185" t="s">
        <v>180</v>
      </c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</row>
    <row r="20" spans="1:24" x14ac:dyDescent="0.2">
      <c r="A20" s="185" t="s">
        <v>181</v>
      </c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</row>
    <row r="21" spans="1:24" x14ac:dyDescent="0.2">
      <c r="A21" s="185" t="s">
        <v>182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</row>
    <row r="22" spans="1:24" x14ac:dyDescent="0.2">
      <c r="A22" s="185" t="s">
        <v>183</v>
      </c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</row>
    <row r="23" spans="1:24" x14ac:dyDescent="0.2">
      <c r="A23" s="185" t="s">
        <v>184</v>
      </c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</row>
    <row r="24" spans="1:24" x14ac:dyDescent="0.2">
      <c r="A24" s="185" t="s">
        <v>245</v>
      </c>
      <c r="B24" s="171">
        <v>2080</v>
      </c>
      <c r="C24" s="171">
        <v>30</v>
      </c>
      <c r="D24" s="171">
        <v>888</v>
      </c>
      <c r="E24" s="171"/>
      <c r="F24" s="171"/>
      <c r="G24" s="171">
        <v>10</v>
      </c>
      <c r="H24" s="171"/>
      <c r="I24" s="171"/>
      <c r="J24" s="171"/>
      <c r="K24" s="171">
        <v>474</v>
      </c>
      <c r="L24" s="171">
        <v>575</v>
      </c>
      <c r="M24" s="171">
        <v>103</v>
      </c>
      <c r="N24" s="171">
        <v>8</v>
      </c>
      <c r="O24" s="171">
        <v>75</v>
      </c>
      <c r="P24" s="171"/>
      <c r="Q24" s="171"/>
      <c r="R24" s="171"/>
      <c r="S24" s="171"/>
      <c r="T24" s="171"/>
      <c r="U24" s="171">
        <v>4</v>
      </c>
      <c r="V24" s="171">
        <v>4150</v>
      </c>
      <c r="W24" s="171">
        <v>8</v>
      </c>
      <c r="X24" s="171">
        <v>1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D a t a M a s h u p   s q m i d = " c e 4 8 b 2 5 0 - b e 1 0 - 4 4 c d - 9 8 9 5 - e f 2 7 0 e 2 2 c 7 1 2 "   x m l n s = " h t t p : / / s c h e m a s . m i c r o s o f t . c o m / D a t a M a s h u p " > A A A A A F k F A A B Q S w M E F A A C A A g A 6 V W J U m I Y y 1 K k A A A A 9 Q A A A B I A H A B D b 2 5 m a W c v U G F j a 2 F n Z S 5 4 b W w g o h g A K K A U A A A A A A A A A A A A A A A A A A A A A A A A A A A A h Y 9 B D o I w F E S v Q r q n r T U m S D 4 l 0 a 0 k R h P j t i k V G q E Q W i x 3 c + G R v I I Y R d 2 5 n D d v M X O / 3 i A d 6 i q 4 q M 7 q x i R o h i k K l J F N r k 2 R o N 6 d w g i l H L Z C n k W h g l E 2 N h 5 s n q D S u T Y m x H u P / R w 3 X U E Y p T N y z D Z 7 W a p a o I + s / 8 u h N t Y J I x X i c H i N 4 Q w v K V 5 E D F M g E 4 N M m 2 / P x r n P 9 g f C u q 9 c 3 y n e u n C 1 A z J F I O 8 L / A F Q S w M E F A A C A A g A 6 V W J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l V i V L 6 2 H x l U w I A A M Y L A A A T A B w A R m 9 y b X V s Y X M v U 2 V j d G l v b j E u b S C i G A A o o B Q A A A A A A A A A A A A A A A A A A A A A A A A A A A D V l c + K G k E Q h + + C 7 9 B M L g r j b P + Z M U r w I C Z L Q g 6 R 1 Z C D I 6 H V X h y 2 n Z a e N r i I p x z y K H k Q X y y j 0 7 j s t m U 6 h B z i Z e C z q K n P L n 9 d i L n J V I 5 G 1 Z O 8 q d f q t W L J t V i g V 8 G Q a y M Q C V A P S W H q N V R + b l V e s h 5 6 t 5 0 L G X 1 R + m G m 1 E P j N p M i G h y / y 0 3 R C N K U d G l E 2 p 0 I R z R J 7 7 O c 5 3 O R a Z X G L X Q n i o 0 0 f K H Q W m m k Z p q n F F O S Y t o 6 P f v D z 3 f 9 w 4 / D 9 0 + o h S y M t r L Y B s 0 Q 5 R s p Q 2 T 0 R j T D a q L z n F 9 H S y H M c d r T k L v J B y N W v b N F + D H L F 7 2 g K p r u J 2 + 5 4 d N z j w G f i c N P L p e q Q E O t V u p b t l D F s d m Y z 0 q 3 E z P i v e A L o Y v G y 5 e G a G I r + l K O 5 l x y X f S O U 0 6 f x h x n a 4 X 6 0 g h d u j 9 1 H m u e F / d K r w Z K b l b 5 + H E t j v 2 B g c L d L q g K S y N k y m J k x N b s Q 7 Q L M C E 3 9 I x 5 / n i i V T W 7 j O O X G J M u 2 K N 9 G b 9 2 e l B 4 j u 5 l T L D b J L m h D r X V F O C O J W Y U H I U k A H c 8 M W N w l w 7 A H V P M E r A L y B 1 T H M N G 1 D l O y x 1 T H F + Z x T l Q y x 1 T n F x Z O O D s m F O P E / j X Z c D e M s e U E A r u C w M 2 l z m m p H 2 l C 7 C 7 s V N P 2 v D u x s D u x o 4 p 6 T C 4 C 7 C 7 M W A a P z P d N + u 1 L L + c S 5 e u A P q f X A H 0 6 h V A f 3 M F / F k + P 3 / j t V i 2 / 5 6 / y + U K A 6 f u G 8 w V B g L L O 5 k t h / L Q O 5 s t B 1 T 9 0 9 l y w N Y / n + 0 5 A b 7 + C W 0 5 4 O u f 0 Z Y D v v 4 p b T n g 6 5 / T l k O L 7 J 3 U l g O + / l l t O e D r n 9 a W A 7 7 + e W 0 5 4 P s P E / s X U E s B A i 0 A F A A C A A g A 6 V W J U m I Y y 1 K k A A A A 9 Q A A A B I A A A A A A A A A A A A A A A A A A A A A A E N v b m Z p Z y 9 Q Y W N r Y W d l L n h t b F B L A Q I t A B Q A A g A I A O l V i V I P y u m r p A A A A O k A A A A T A A A A A A A A A A A A A A A A A P A A A A B b Q 2 9 u d G V u d F 9 U e X B l c 1 0 u e G 1 s U E s B A i 0 A F A A C A A g A 6 V W J U v r Y f G V T A g A A x g s A A B M A A A A A A A A A A A A A A A A A 4 Q E A A E Z v c m 1 1 b G F z L 1 N l Y 3 R p b 2 4 x L m 1 Q S w U G A A A A A A M A A w D C A A A A g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0 A A A A A A A A B 5 Q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y d G U l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R m l s b E N v d W 5 0 I i B W Y W x 1 Z T 0 i b D I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A 5 V D E z O j Q 3 O j E 3 L j E 3 O D A 1 O T l a I i A v P j x F b n R y e S B U e X B l P S J G a W x s Q 2 9 s d W 1 u V H l w Z X M i I F Z h b H V l P S J z Q m d B Q U F B Q U F B Q U F B Q U F B Q U F B Q U F B Q U F B Q U F B Q U F B Q U F B Q U F B Q U F B Q U F B Q U F B Q U F B Q U F B Q U F B Q U F B Q U F B Q U F B P S I g L z 4 8 R W 5 0 c n k g V H l w Z T 0 i R m l s b E N v b H V t b k 5 h b W V z I i B W Y W x 1 Z T 0 i c 1 s m c X V v d D t D b 2 x 1 b W 4 x J n F 1 b 3 Q 7 L C Z x d W 9 0 O z A x M S 8 y M S Z x d W 9 0 O y w m c X V v d D t D b 2 x 1 b W 4 z J n F 1 b 3 Q 7 L C Z x d W 9 0 O 0 N v b H V t b j Q m c X V v d D s s J n F 1 b 3 Q 7 M D E 5 L z I x J n F 1 b 3 Q 7 L C Z x d W 9 0 O 0 N v b H V t b j Y m c X V v d D s s J n F 1 b 3 Q 7 Q 2 9 s d W 1 u N y Z x d W 9 0 O y w m c X V v d D s w M j E v M j E m c X V v d D s s J n F 1 b 3 Q 7 Q 2 9 s d W 1 u O S Z x d W 9 0 O y w m c X V v d D t D b 2 x 1 b W 4 x M C Z x d W 9 0 O y w m c X V v d D s w M j U v M j A m c X V v d D s s J n F 1 b 3 Q 7 Q 2 9 s d W 1 u M T I m c X V v d D s s J n F 1 b 3 Q 7 Q 2 9 s d W 1 u M T M m c X V v d D s s J n F 1 b 3 Q 7 M D M y L z I x J n F 1 b 3 Q 7 L C Z x d W 9 0 O 0 N v b H V t b j E 1 J n F 1 b 3 Q 7 L C Z x d W 9 0 O 0 N v b H V t b j E 2 J n F 1 b 3 Q 7 L C Z x d W 9 0 O z A z M y 8 y M S Z x d W 9 0 O y w m c X V v d D t D b 2 x 1 b W 4 x O C Z x d W 9 0 O y w m c X V v d D t D b 2 x 1 b W 4 x O S Z x d W 9 0 O y w m c X V v d D s w M z U v M j E m c X V v d D s s J n F 1 b 3 Q 7 Q 2 9 s d W 1 u M j E m c X V v d D s s J n F 1 b 3 Q 7 Q 2 9 s d W 1 u M j I m c X V v d D s s J n F 1 b 3 Q 7 M D Q y L z I x J n F 1 b 3 Q 7 L C Z x d W 9 0 O 0 N v b H V t b j I 0 J n F 1 b 3 Q 7 L C Z x d W 9 0 O 0 N v b H V t b j I 1 J n F 1 b 3 Q 7 L C Z x d W 9 0 O z A 0 N S 8 y M S Z x d W 9 0 O y w m c X V v d D t D b 2 x 1 b W 4 y N y Z x d W 9 0 O y w m c X V v d D t D b 2 x 1 b W 4 y O C Z x d W 9 0 O y w m c X V v d D s w N T E v M j E m c X V v d D s s J n F 1 b 3 Q 7 Q 2 9 s d W 1 u M z A m c X V v d D s s J n F 1 b 3 Q 7 Q 2 9 s d W 1 u M z E m c X V v d D s s J n F 1 b 3 Q 7 M D U z L z I x J n F 1 b 3 Q 7 L C Z x d W 9 0 O 0 N v b H V t b j M z J n F 1 b 3 Q 7 L C Z x d W 9 0 O 0 N v b H V t b j M 0 J n F 1 b 3 Q 7 L C Z x d W 9 0 O z E x M i 8 y M C Z x d W 9 0 O y w m c X V v d D t D b 2 x 1 b W 4 z N i Z x d W 9 0 O y w m c X V v d D t D b 2 x 1 b W 4 z N y Z x d W 9 0 O y w m c X V v d D s x N j I v M j A m c X V v d D s s J n F 1 b 3 Q 7 Q 2 9 s d W 1 u M z k m c X V v d D s s J n F 1 b 3 Q 7 Q 2 9 s d W 1 u N D A m c X V v d D s s J n F 1 b 3 Q 7 M T Y 1 L z I w J n F 1 b 3 Q 7 L C Z x d W 9 0 O 0 N v b H V t b j Q y J n F 1 b 3 Q 7 L C Z x d W 9 0 O 0 N v b H V t b j Q z J n F 1 b 3 Q 7 L C Z x d W 9 0 O z E 4 M y 8 y M C Z x d W 9 0 O y w m c X V v d D t D b 2 x 1 b W 4 0 N S Z x d W 9 0 O y w m c X V v d D t D b 2 x 1 b W 4 0 N i Z x d W 9 0 O y w m c X V v d D t D b 2 x 1 b W 4 0 N y Z x d W 9 0 O 1 0 i I C 8 + P E V u d H J 5 I F R 5 c G U 9 I k Z p b G x T d G F 0 d X M i I F Z h b H V l P S J z Q 2 9 t c G x l d G U i I C 8 + P E V u d H J 5 I F R 5 c G U 9 I l F 1 Z X J 5 S U Q i I F Z h b H V l P S J z O G Q 4 M D Z i Z T E t N W E 2 N S 0 0 O T M z L W F i N D c t Z T k 2 M m M 0 M D M x M T k 2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Q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X J 0 Z S A x L 1 R p c G 8 g Q W x 0 Z X J h Z G 8 u e 0 N v b H V t b j E s M H 0 m c X V v d D s s J n F 1 b 3 Q 7 U 2 V j d G l v b j E v U G F y d G U g M S 9 U a X B v I E F s d G V y Y W R v L n s w M T E v M j E s M X 0 m c X V v d D s s J n F 1 b 3 Q 7 U 2 V j d G l v b j E v U G F y d G U g M S 9 U a X B v I E F s d G V y Y W R v L n t D b 2 x 1 b W 4 z L D J 9 J n F 1 b 3 Q 7 L C Z x d W 9 0 O 1 N l Y 3 R p b 2 4 x L 1 B h c n R l I D E v V G l w b y B B b H R l c m F k b y 5 7 Q 2 9 s d W 1 u N C w z f S Z x d W 9 0 O y w m c X V v d D t T Z W N 0 a W 9 u M S 9 Q Y X J 0 Z S A x L 1 R p c G 8 g Q W x 0 Z X J h Z G 8 u e z A x O S 8 y M S w 0 f S Z x d W 9 0 O y w m c X V v d D t T Z W N 0 a W 9 u M S 9 Q Y X J 0 Z S A x L 1 R p c G 8 g Q W x 0 Z X J h Z G 8 u e 0 N v b H V t b j Y s N X 0 m c X V v d D s s J n F 1 b 3 Q 7 U 2 V j d G l v b j E v U G F y d G U g M S 9 U a X B v I E F s d G V y Y W R v L n t D b 2 x 1 b W 4 3 L D Z 9 J n F 1 b 3 Q 7 L C Z x d W 9 0 O 1 N l Y 3 R p b 2 4 x L 1 B h c n R l I D E v V G l w b y B B b H R l c m F k b y 5 7 M D I x L z I x L D d 9 J n F 1 b 3 Q 7 L C Z x d W 9 0 O 1 N l Y 3 R p b 2 4 x L 1 B h c n R l I D E v V G l w b y B B b H R l c m F k b y 5 7 Q 2 9 s d W 1 u O S w 4 f S Z x d W 9 0 O y w m c X V v d D t T Z W N 0 a W 9 u M S 9 Q Y X J 0 Z S A x L 1 R p c G 8 g Q W x 0 Z X J h Z G 8 u e 0 N v b H V t b j E w L D l 9 J n F 1 b 3 Q 7 L C Z x d W 9 0 O 1 N l Y 3 R p b 2 4 x L 1 B h c n R l I D E v V G l w b y B B b H R l c m F k b y 5 7 M D I 1 L z I w L D E w f S Z x d W 9 0 O y w m c X V v d D t T Z W N 0 a W 9 u M S 9 Q Y X J 0 Z S A x L 1 R p c G 8 g Q W x 0 Z X J h Z G 8 u e 0 N v b H V t b j E y L D E x f S Z x d W 9 0 O y w m c X V v d D t T Z W N 0 a W 9 u M S 9 Q Y X J 0 Z S A x L 1 R p c G 8 g Q W x 0 Z X J h Z G 8 u e 0 N v b H V t b j E z L D E y f S Z x d W 9 0 O y w m c X V v d D t T Z W N 0 a W 9 u M S 9 Q Y X J 0 Z S A x L 1 R p c G 8 g Q W x 0 Z X J h Z G 8 u e z A z M i 8 y M S w x M 3 0 m c X V v d D s s J n F 1 b 3 Q 7 U 2 V j d G l v b j E v U G F y d G U g M S 9 U a X B v I E F s d G V y Y W R v L n t D b 2 x 1 b W 4 x N S w x N H 0 m c X V v d D s s J n F 1 b 3 Q 7 U 2 V j d G l v b j E v U G F y d G U g M S 9 U a X B v I E F s d G V y Y W R v L n t D b 2 x 1 b W 4 x N i w x N X 0 m c X V v d D s s J n F 1 b 3 Q 7 U 2 V j d G l v b j E v U G F y d G U g M S 9 U a X B v I E F s d G V y Y W R v L n s w M z M v M j E s M T Z 9 J n F 1 b 3 Q 7 L C Z x d W 9 0 O 1 N l Y 3 R p b 2 4 x L 1 B h c n R l I D E v V G l w b y B B b H R l c m F k b y 5 7 Q 2 9 s d W 1 u M T g s M T d 9 J n F 1 b 3 Q 7 L C Z x d W 9 0 O 1 N l Y 3 R p b 2 4 x L 1 B h c n R l I D E v V G l w b y B B b H R l c m F k b y 5 7 Q 2 9 s d W 1 u M T k s M T h 9 J n F 1 b 3 Q 7 L C Z x d W 9 0 O 1 N l Y 3 R p b 2 4 x L 1 B h c n R l I D E v V G l w b y B B b H R l c m F k b y 5 7 M D M 1 L z I x L D E 5 f S Z x d W 9 0 O y w m c X V v d D t T Z W N 0 a W 9 u M S 9 Q Y X J 0 Z S A x L 1 R p c G 8 g Q W x 0 Z X J h Z G 8 u e 0 N v b H V t b j I x L D I w f S Z x d W 9 0 O y w m c X V v d D t T Z W N 0 a W 9 u M S 9 Q Y X J 0 Z S A x L 1 R p c G 8 g Q W x 0 Z X J h Z G 8 u e 0 N v b H V t b j I y L D I x f S Z x d W 9 0 O y w m c X V v d D t T Z W N 0 a W 9 u M S 9 Q Y X J 0 Z S A x L 1 R p c G 8 g Q W x 0 Z X J h Z G 8 u e z A 0 M i 8 y M S w y M n 0 m c X V v d D s s J n F 1 b 3 Q 7 U 2 V j d G l v b j E v U G F y d G U g M S 9 U a X B v I E F s d G V y Y W R v L n t D b 2 x 1 b W 4 y N C w y M 3 0 m c X V v d D s s J n F 1 b 3 Q 7 U 2 V j d G l v b j E v U G F y d G U g M S 9 U a X B v I E F s d G V y Y W R v L n t D b 2 x 1 b W 4 y N S w y N H 0 m c X V v d D s s J n F 1 b 3 Q 7 U 2 V j d G l v b j E v U G F y d G U g M S 9 U a X B v I E F s d G V y Y W R v L n s w N D U v M j E s M j V 9 J n F 1 b 3 Q 7 L C Z x d W 9 0 O 1 N l Y 3 R p b 2 4 x L 1 B h c n R l I D E v V G l w b y B B b H R l c m F k b y 5 7 Q 2 9 s d W 1 u M j c s M j Z 9 J n F 1 b 3 Q 7 L C Z x d W 9 0 O 1 N l Y 3 R p b 2 4 x L 1 B h c n R l I D E v V G l w b y B B b H R l c m F k b y 5 7 Q 2 9 s d W 1 u M j g s M j d 9 J n F 1 b 3 Q 7 L C Z x d W 9 0 O 1 N l Y 3 R p b 2 4 x L 1 B h c n R l I D E v V G l w b y B B b H R l c m F k b y 5 7 M D U x L z I x L D I 4 f S Z x d W 9 0 O y w m c X V v d D t T Z W N 0 a W 9 u M S 9 Q Y X J 0 Z S A x L 1 R p c G 8 g Q W x 0 Z X J h Z G 8 u e 0 N v b H V t b j M w L D I 5 f S Z x d W 9 0 O y w m c X V v d D t T Z W N 0 a W 9 u M S 9 Q Y X J 0 Z S A x L 1 R p c G 8 g Q W x 0 Z X J h Z G 8 u e 0 N v b H V t b j M x L D M w f S Z x d W 9 0 O y w m c X V v d D t T Z W N 0 a W 9 u M S 9 Q Y X J 0 Z S A x L 1 R p c G 8 g Q W x 0 Z X J h Z G 8 u e z A 1 M y 8 y M S w z M X 0 m c X V v d D s s J n F 1 b 3 Q 7 U 2 V j d G l v b j E v U G F y d G U g M S 9 U a X B v I E F s d G V y Y W R v L n t D b 2 x 1 b W 4 z M y w z M n 0 m c X V v d D s s J n F 1 b 3 Q 7 U 2 V j d G l v b j E v U G F y d G U g M S 9 U a X B v I E F s d G V y Y W R v L n t D b 2 x 1 b W 4 z N C w z M 3 0 m c X V v d D s s J n F 1 b 3 Q 7 U 2 V j d G l v b j E v U G F y d G U g M S 9 U a X B v I E F s d G V y Y W R v L n s x M T I v M j A s M z R 9 J n F 1 b 3 Q 7 L C Z x d W 9 0 O 1 N l Y 3 R p b 2 4 x L 1 B h c n R l I D E v V G l w b y B B b H R l c m F k b y 5 7 Q 2 9 s d W 1 u M z Y s M z V 9 J n F 1 b 3 Q 7 L C Z x d W 9 0 O 1 N l Y 3 R p b 2 4 x L 1 B h c n R l I D E v V G l w b y B B b H R l c m F k b y 5 7 Q 2 9 s d W 1 u M z c s M z Z 9 J n F 1 b 3 Q 7 L C Z x d W 9 0 O 1 N l Y 3 R p b 2 4 x L 1 B h c n R l I D E v V G l w b y B B b H R l c m F k b y 5 7 M T Y y L z I w L D M 3 f S Z x d W 9 0 O y w m c X V v d D t T Z W N 0 a W 9 u M S 9 Q Y X J 0 Z S A x L 1 R p c G 8 g Q W x 0 Z X J h Z G 8 u e 0 N v b H V t b j M 5 L D M 4 f S Z x d W 9 0 O y w m c X V v d D t T Z W N 0 a W 9 u M S 9 Q Y X J 0 Z S A x L 1 R p c G 8 g Q W x 0 Z X J h Z G 8 u e 0 N v b H V t b j Q w L D M 5 f S Z x d W 9 0 O y w m c X V v d D t T Z W N 0 a W 9 u M S 9 Q Y X J 0 Z S A x L 1 R p c G 8 g Q W x 0 Z X J h Z G 8 u e z E 2 N S 8 y M C w 0 M H 0 m c X V v d D s s J n F 1 b 3 Q 7 U 2 V j d G l v b j E v U G F y d G U g M S 9 U a X B v I E F s d G V y Y W R v L n t D b 2 x 1 b W 4 0 M i w 0 M X 0 m c X V v d D s s J n F 1 b 3 Q 7 U 2 V j d G l v b j E v U G F y d G U g M S 9 U a X B v I E F s d G V y Y W R v L n t D b 2 x 1 b W 4 0 M y w 0 M n 0 m c X V v d D s s J n F 1 b 3 Q 7 U 2 V j d G l v b j E v U G F y d G U g M S 9 U a X B v I E F s d G V y Y W R v L n s x O D M v M j A s N D N 9 J n F 1 b 3 Q 7 L C Z x d W 9 0 O 1 N l Y 3 R p b 2 4 x L 1 B h c n R l I D E v V G l w b y B B b H R l c m F k b y 5 7 Q 2 9 s d W 1 u N D U s N D R 9 J n F 1 b 3 Q 7 L C Z x d W 9 0 O 1 N l Y 3 R p b 2 4 x L 1 B h c n R l I D E v V G l w b y B B b H R l c m F k b y 5 7 Q 2 9 s d W 1 u N D Y s N D V 9 J n F 1 b 3 Q 7 L C Z x d W 9 0 O 1 N l Y 3 R p b 2 4 x L 1 B h c n R l I D E v V G l w b y B B b H R l c m F k b y 5 7 Q 2 9 s d W 1 u N D c s N D Z 9 J n F 1 b 3 Q 7 X S w m c X V v d D t D b 2 x 1 b W 5 D b 3 V u d C Z x d W 9 0 O z o 0 N y w m c X V v d D t L Z X l D b 2 x 1 b W 5 O Y W 1 l c y Z x d W 9 0 O z p b X S w m c X V v d D t D b 2 x 1 b W 5 J Z G V u d G l 0 a W V z J n F 1 b 3 Q 7 O l s m c X V v d D t T Z W N 0 a W 9 u M S 9 Q Y X J 0 Z S A x L 1 R p c G 8 g Q W x 0 Z X J h Z G 8 u e 0 N v b H V t b j E s M H 0 m c X V v d D s s J n F 1 b 3 Q 7 U 2 V j d G l v b j E v U G F y d G U g M S 9 U a X B v I E F s d G V y Y W R v L n s w M T E v M j E s M X 0 m c X V v d D s s J n F 1 b 3 Q 7 U 2 V j d G l v b j E v U G F y d G U g M S 9 U a X B v I E F s d G V y Y W R v L n t D b 2 x 1 b W 4 z L D J 9 J n F 1 b 3 Q 7 L C Z x d W 9 0 O 1 N l Y 3 R p b 2 4 x L 1 B h c n R l I D E v V G l w b y B B b H R l c m F k b y 5 7 Q 2 9 s d W 1 u N C w z f S Z x d W 9 0 O y w m c X V v d D t T Z W N 0 a W 9 u M S 9 Q Y X J 0 Z S A x L 1 R p c G 8 g Q W x 0 Z X J h Z G 8 u e z A x O S 8 y M S w 0 f S Z x d W 9 0 O y w m c X V v d D t T Z W N 0 a W 9 u M S 9 Q Y X J 0 Z S A x L 1 R p c G 8 g Q W x 0 Z X J h Z G 8 u e 0 N v b H V t b j Y s N X 0 m c X V v d D s s J n F 1 b 3 Q 7 U 2 V j d G l v b j E v U G F y d G U g M S 9 U a X B v I E F s d G V y Y W R v L n t D b 2 x 1 b W 4 3 L D Z 9 J n F 1 b 3 Q 7 L C Z x d W 9 0 O 1 N l Y 3 R p b 2 4 x L 1 B h c n R l I D E v V G l w b y B B b H R l c m F k b y 5 7 M D I x L z I x L D d 9 J n F 1 b 3 Q 7 L C Z x d W 9 0 O 1 N l Y 3 R p b 2 4 x L 1 B h c n R l I D E v V G l w b y B B b H R l c m F k b y 5 7 Q 2 9 s d W 1 u O S w 4 f S Z x d W 9 0 O y w m c X V v d D t T Z W N 0 a W 9 u M S 9 Q Y X J 0 Z S A x L 1 R p c G 8 g Q W x 0 Z X J h Z G 8 u e 0 N v b H V t b j E w L D l 9 J n F 1 b 3 Q 7 L C Z x d W 9 0 O 1 N l Y 3 R p b 2 4 x L 1 B h c n R l I D E v V G l w b y B B b H R l c m F k b y 5 7 M D I 1 L z I w L D E w f S Z x d W 9 0 O y w m c X V v d D t T Z W N 0 a W 9 u M S 9 Q Y X J 0 Z S A x L 1 R p c G 8 g Q W x 0 Z X J h Z G 8 u e 0 N v b H V t b j E y L D E x f S Z x d W 9 0 O y w m c X V v d D t T Z W N 0 a W 9 u M S 9 Q Y X J 0 Z S A x L 1 R p c G 8 g Q W x 0 Z X J h Z G 8 u e 0 N v b H V t b j E z L D E y f S Z x d W 9 0 O y w m c X V v d D t T Z W N 0 a W 9 u M S 9 Q Y X J 0 Z S A x L 1 R p c G 8 g Q W x 0 Z X J h Z G 8 u e z A z M i 8 y M S w x M 3 0 m c X V v d D s s J n F 1 b 3 Q 7 U 2 V j d G l v b j E v U G F y d G U g M S 9 U a X B v I E F s d G V y Y W R v L n t D b 2 x 1 b W 4 x N S w x N H 0 m c X V v d D s s J n F 1 b 3 Q 7 U 2 V j d G l v b j E v U G F y d G U g M S 9 U a X B v I E F s d G V y Y W R v L n t D b 2 x 1 b W 4 x N i w x N X 0 m c X V v d D s s J n F 1 b 3 Q 7 U 2 V j d G l v b j E v U G F y d G U g M S 9 U a X B v I E F s d G V y Y W R v L n s w M z M v M j E s M T Z 9 J n F 1 b 3 Q 7 L C Z x d W 9 0 O 1 N l Y 3 R p b 2 4 x L 1 B h c n R l I D E v V G l w b y B B b H R l c m F k b y 5 7 Q 2 9 s d W 1 u M T g s M T d 9 J n F 1 b 3 Q 7 L C Z x d W 9 0 O 1 N l Y 3 R p b 2 4 x L 1 B h c n R l I D E v V G l w b y B B b H R l c m F k b y 5 7 Q 2 9 s d W 1 u M T k s M T h 9 J n F 1 b 3 Q 7 L C Z x d W 9 0 O 1 N l Y 3 R p b 2 4 x L 1 B h c n R l I D E v V G l w b y B B b H R l c m F k b y 5 7 M D M 1 L z I x L D E 5 f S Z x d W 9 0 O y w m c X V v d D t T Z W N 0 a W 9 u M S 9 Q Y X J 0 Z S A x L 1 R p c G 8 g Q W x 0 Z X J h Z G 8 u e 0 N v b H V t b j I x L D I w f S Z x d W 9 0 O y w m c X V v d D t T Z W N 0 a W 9 u M S 9 Q Y X J 0 Z S A x L 1 R p c G 8 g Q W x 0 Z X J h Z G 8 u e 0 N v b H V t b j I y L D I x f S Z x d W 9 0 O y w m c X V v d D t T Z W N 0 a W 9 u M S 9 Q Y X J 0 Z S A x L 1 R p c G 8 g Q W x 0 Z X J h Z G 8 u e z A 0 M i 8 y M S w y M n 0 m c X V v d D s s J n F 1 b 3 Q 7 U 2 V j d G l v b j E v U G F y d G U g M S 9 U a X B v I E F s d G V y Y W R v L n t D b 2 x 1 b W 4 y N C w y M 3 0 m c X V v d D s s J n F 1 b 3 Q 7 U 2 V j d G l v b j E v U G F y d G U g M S 9 U a X B v I E F s d G V y Y W R v L n t D b 2 x 1 b W 4 y N S w y N H 0 m c X V v d D s s J n F 1 b 3 Q 7 U 2 V j d G l v b j E v U G F y d G U g M S 9 U a X B v I E F s d G V y Y W R v L n s w N D U v M j E s M j V 9 J n F 1 b 3 Q 7 L C Z x d W 9 0 O 1 N l Y 3 R p b 2 4 x L 1 B h c n R l I D E v V G l w b y B B b H R l c m F k b y 5 7 Q 2 9 s d W 1 u M j c s M j Z 9 J n F 1 b 3 Q 7 L C Z x d W 9 0 O 1 N l Y 3 R p b 2 4 x L 1 B h c n R l I D E v V G l w b y B B b H R l c m F k b y 5 7 Q 2 9 s d W 1 u M j g s M j d 9 J n F 1 b 3 Q 7 L C Z x d W 9 0 O 1 N l Y 3 R p b 2 4 x L 1 B h c n R l I D E v V G l w b y B B b H R l c m F k b y 5 7 M D U x L z I x L D I 4 f S Z x d W 9 0 O y w m c X V v d D t T Z W N 0 a W 9 u M S 9 Q Y X J 0 Z S A x L 1 R p c G 8 g Q W x 0 Z X J h Z G 8 u e 0 N v b H V t b j M w L D I 5 f S Z x d W 9 0 O y w m c X V v d D t T Z W N 0 a W 9 u M S 9 Q Y X J 0 Z S A x L 1 R p c G 8 g Q W x 0 Z X J h Z G 8 u e 0 N v b H V t b j M x L D M w f S Z x d W 9 0 O y w m c X V v d D t T Z W N 0 a W 9 u M S 9 Q Y X J 0 Z S A x L 1 R p c G 8 g Q W x 0 Z X J h Z G 8 u e z A 1 M y 8 y M S w z M X 0 m c X V v d D s s J n F 1 b 3 Q 7 U 2 V j d G l v b j E v U G F y d G U g M S 9 U a X B v I E F s d G V y Y W R v L n t D b 2 x 1 b W 4 z M y w z M n 0 m c X V v d D s s J n F 1 b 3 Q 7 U 2 V j d G l v b j E v U G F y d G U g M S 9 U a X B v I E F s d G V y Y W R v L n t D b 2 x 1 b W 4 z N C w z M 3 0 m c X V v d D s s J n F 1 b 3 Q 7 U 2 V j d G l v b j E v U G F y d G U g M S 9 U a X B v I E F s d G V y Y W R v L n s x M T I v M j A s M z R 9 J n F 1 b 3 Q 7 L C Z x d W 9 0 O 1 N l Y 3 R p b 2 4 x L 1 B h c n R l I D E v V G l w b y B B b H R l c m F k b y 5 7 Q 2 9 s d W 1 u M z Y s M z V 9 J n F 1 b 3 Q 7 L C Z x d W 9 0 O 1 N l Y 3 R p b 2 4 x L 1 B h c n R l I D E v V G l w b y B B b H R l c m F k b y 5 7 Q 2 9 s d W 1 u M z c s M z Z 9 J n F 1 b 3 Q 7 L C Z x d W 9 0 O 1 N l Y 3 R p b 2 4 x L 1 B h c n R l I D E v V G l w b y B B b H R l c m F k b y 5 7 M T Y y L z I w L D M 3 f S Z x d W 9 0 O y w m c X V v d D t T Z W N 0 a W 9 u M S 9 Q Y X J 0 Z S A x L 1 R p c G 8 g Q W x 0 Z X J h Z G 8 u e 0 N v b H V t b j M 5 L D M 4 f S Z x d W 9 0 O y w m c X V v d D t T Z W N 0 a W 9 u M S 9 Q Y X J 0 Z S A x L 1 R p c G 8 g Q W x 0 Z X J h Z G 8 u e 0 N v b H V t b j Q w L D M 5 f S Z x d W 9 0 O y w m c X V v d D t T Z W N 0 a W 9 u M S 9 Q Y X J 0 Z S A x L 1 R p c G 8 g Q W x 0 Z X J h Z G 8 u e z E 2 N S 8 y M C w 0 M H 0 m c X V v d D s s J n F 1 b 3 Q 7 U 2 V j d G l v b j E v U G F y d G U g M S 9 U a X B v I E F s d G V y Y W R v L n t D b 2 x 1 b W 4 0 M i w 0 M X 0 m c X V v d D s s J n F 1 b 3 Q 7 U 2 V j d G l v b j E v U G F y d G U g M S 9 U a X B v I E F s d G V y Y W R v L n t D b 2 x 1 b W 4 0 M y w 0 M n 0 m c X V v d D s s J n F 1 b 3 Q 7 U 2 V j d G l v b j E v U G F y d G U g M S 9 U a X B v I E F s d G V y Y W R v L n s x O D M v M j A s N D N 9 J n F 1 b 3 Q 7 L C Z x d W 9 0 O 1 N l Y 3 R p b 2 4 x L 1 B h c n R l I D E v V G l w b y B B b H R l c m F k b y 5 7 Q 2 9 s d W 1 u N D U s N D R 9 J n F 1 b 3 Q 7 L C Z x d W 9 0 O 1 N l Y 3 R p b 2 4 x L 1 B h c n R l I D E v V G l w b y B B b H R l c m F k b y 5 7 Q 2 9 s d W 1 u N D Y s N D V 9 J n F 1 b 3 Q 7 L C Z x d W 9 0 O 1 N l Y 3 R p b 2 4 x L 1 B h c n R l I D E v V G l w b y B B b H R l c m F k b y 5 7 Q 2 9 s d W 1 u N D c s N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X J 0 Z S U y M D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0 Z S U y M D E v U G F y d G U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d G U l M j A x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0 Z S U y M D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d G U l M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A 5 V D E z O j Q 3 O j E 3 L j E 4 N D A 0 N D R a I i A v P j x F b n R y e S B U e X B l P S J G a W x s Q 2 9 s d W 1 u V H l w Z X M i I F Z h b H V l P S J z Q m d B Q U F B Q U F B Q U F B Q U F B Q U F B Q U F B Q U F B Q U F B Q U F B Q U F B Q U F B Q U F B Q U F B Q U F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y w m c X V v d D t D b 2 x 1 b W 4 0 M S Z x d W 9 0 O y w m c X V v d D t D b 2 x 1 b W 4 0 M i Z x d W 9 0 O y w m c X V v d D t D b 2 x 1 b W 4 0 M y Z x d W 9 0 O y w m c X V v d D t D b 2 x 1 b W 4 0 N C Z x d W 9 0 O y w m c X V v d D t D b 2 x 1 b W 4 0 N S Z x d W 9 0 O y w m c X V v d D t D b 2 x 1 b W 4 0 N i Z x d W 9 0 O y w m c X V v d D t D b 2 x 1 b W 4 0 N y Z x d W 9 0 O 1 0 i I C 8 + P E V u d H J 5 I F R 5 c G U 9 I k Z p b G x T d G F 0 d X M i I F Z h b H V l P S J z Q 2 9 t c G x l d G U i I C 8 + P E V u d H J 5 I F R 5 c G U 9 I l F 1 Z X J 5 S U Q i I F Z h b H V l P S J z M T R k M W J k M T g t M W J j Y S 0 0 M T M 2 L W J l N m Q t Z G M 2 M 2 M y N T g z N 2 J h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Q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X J 0 Z S A y L 1 R p c G 8 g Q W x 0 Z X J h Z G 8 u e 0 N v b H V t b j E s M H 0 m c X V v d D s s J n F 1 b 3 Q 7 U 2 V j d G l v b j E v U G F y d G U g M i 9 U a X B v I E F s d G V y Y W R v L n t D b 2 x 1 b W 4 y L D F 9 J n F 1 b 3 Q 7 L C Z x d W 9 0 O 1 N l Y 3 R p b 2 4 x L 1 B h c n R l I D I v V G l w b y B B b H R l c m F k b y 5 7 Q 2 9 s d W 1 u M y w y f S Z x d W 9 0 O y w m c X V v d D t T Z W N 0 a W 9 u M S 9 Q Y X J 0 Z S A y L 1 R p c G 8 g Q W x 0 Z X J h Z G 8 u e 0 N v b H V t b j Q s M 3 0 m c X V v d D s s J n F 1 b 3 Q 7 U 2 V j d G l v b j E v U G F y d G U g M i 9 U a X B v I E F s d G V y Y W R v L n t D b 2 x 1 b W 4 1 L D R 9 J n F 1 b 3 Q 7 L C Z x d W 9 0 O 1 N l Y 3 R p b 2 4 x L 1 B h c n R l I D I v V G l w b y B B b H R l c m F k b y 5 7 Q 2 9 s d W 1 u N i w 1 f S Z x d W 9 0 O y w m c X V v d D t T Z W N 0 a W 9 u M S 9 Q Y X J 0 Z S A y L 1 R p c G 8 g Q W x 0 Z X J h Z G 8 u e 0 N v b H V t b j c s N n 0 m c X V v d D s s J n F 1 b 3 Q 7 U 2 V j d G l v b j E v U G F y d G U g M i 9 U a X B v I E F s d G V y Y W R v L n t D b 2 x 1 b W 4 4 L D d 9 J n F 1 b 3 Q 7 L C Z x d W 9 0 O 1 N l Y 3 R p b 2 4 x L 1 B h c n R l I D I v V G l w b y B B b H R l c m F k b y 5 7 Q 2 9 s d W 1 u O S w 4 f S Z x d W 9 0 O y w m c X V v d D t T Z W N 0 a W 9 u M S 9 Q Y X J 0 Z S A y L 1 R p c G 8 g Q W x 0 Z X J h Z G 8 u e 0 N v b H V t b j E w L D l 9 J n F 1 b 3 Q 7 L C Z x d W 9 0 O 1 N l Y 3 R p b 2 4 x L 1 B h c n R l I D I v V G l w b y B B b H R l c m F k b y 5 7 Q 2 9 s d W 1 u M T E s M T B 9 J n F 1 b 3 Q 7 L C Z x d W 9 0 O 1 N l Y 3 R p b 2 4 x L 1 B h c n R l I D I v V G l w b y B B b H R l c m F k b y 5 7 Q 2 9 s d W 1 u M T I s M T F 9 J n F 1 b 3 Q 7 L C Z x d W 9 0 O 1 N l Y 3 R p b 2 4 x L 1 B h c n R l I D I v V G l w b y B B b H R l c m F k b y 5 7 Q 2 9 s d W 1 u M T M s M T J 9 J n F 1 b 3 Q 7 L C Z x d W 9 0 O 1 N l Y 3 R p b 2 4 x L 1 B h c n R l I D I v V G l w b y B B b H R l c m F k b y 5 7 Q 2 9 s d W 1 u M T Q s M T N 9 J n F 1 b 3 Q 7 L C Z x d W 9 0 O 1 N l Y 3 R p b 2 4 x L 1 B h c n R l I D I v V G l w b y B B b H R l c m F k b y 5 7 Q 2 9 s d W 1 u M T U s M T R 9 J n F 1 b 3 Q 7 L C Z x d W 9 0 O 1 N l Y 3 R p b 2 4 x L 1 B h c n R l I D I v V G l w b y B B b H R l c m F k b y 5 7 Q 2 9 s d W 1 u M T Y s M T V 9 J n F 1 b 3 Q 7 L C Z x d W 9 0 O 1 N l Y 3 R p b 2 4 x L 1 B h c n R l I D I v V G l w b y B B b H R l c m F k b y 5 7 Q 2 9 s d W 1 u M T c s M T Z 9 J n F 1 b 3 Q 7 L C Z x d W 9 0 O 1 N l Y 3 R p b 2 4 x L 1 B h c n R l I D I v V G l w b y B B b H R l c m F k b y 5 7 Q 2 9 s d W 1 u M T g s M T d 9 J n F 1 b 3 Q 7 L C Z x d W 9 0 O 1 N l Y 3 R p b 2 4 x L 1 B h c n R l I D I v V G l w b y B B b H R l c m F k b y 5 7 Q 2 9 s d W 1 u M T k s M T h 9 J n F 1 b 3 Q 7 L C Z x d W 9 0 O 1 N l Y 3 R p b 2 4 x L 1 B h c n R l I D I v V G l w b y B B b H R l c m F k b y 5 7 Q 2 9 s d W 1 u M j A s M T l 9 J n F 1 b 3 Q 7 L C Z x d W 9 0 O 1 N l Y 3 R p b 2 4 x L 1 B h c n R l I D I v V G l w b y B B b H R l c m F k b y 5 7 Q 2 9 s d W 1 u M j E s M j B 9 J n F 1 b 3 Q 7 L C Z x d W 9 0 O 1 N l Y 3 R p b 2 4 x L 1 B h c n R l I D I v V G l w b y B B b H R l c m F k b y 5 7 Q 2 9 s d W 1 u M j I s M j F 9 J n F 1 b 3 Q 7 L C Z x d W 9 0 O 1 N l Y 3 R p b 2 4 x L 1 B h c n R l I D I v V G l w b y B B b H R l c m F k b y 5 7 Q 2 9 s d W 1 u M j M s M j J 9 J n F 1 b 3 Q 7 L C Z x d W 9 0 O 1 N l Y 3 R p b 2 4 x L 1 B h c n R l I D I v V G l w b y B B b H R l c m F k b y 5 7 Q 2 9 s d W 1 u M j Q s M j N 9 J n F 1 b 3 Q 7 L C Z x d W 9 0 O 1 N l Y 3 R p b 2 4 x L 1 B h c n R l I D I v V G l w b y B B b H R l c m F k b y 5 7 Q 2 9 s d W 1 u M j U s M j R 9 J n F 1 b 3 Q 7 L C Z x d W 9 0 O 1 N l Y 3 R p b 2 4 x L 1 B h c n R l I D I v V G l w b y B B b H R l c m F k b y 5 7 Q 2 9 s d W 1 u M j Y s M j V 9 J n F 1 b 3 Q 7 L C Z x d W 9 0 O 1 N l Y 3 R p b 2 4 x L 1 B h c n R l I D I v V G l w b y B B b H R l c m F k b y 5 7 Q 2 9 s d W 1 u M j c s M j Z 9 J n F 1 b 3 Q 7 L C Z x d W 9 0 O 1 N l Y 3 R p b 2 4 x L 1 B h c n R l I D I v V G l w b y B B b H R l c m F k b y 5 7 Q 2 9 s d W 1 u M j g s M j d 9 J n F 1 b 3 Q 7 L C Z x d W 9 0 O 1 N l Y 3 R p b 2 4 x L 1 B h c n R l I D I v V G l w b y B B b H R l c m F k b y 5 7 Q 2 9 s d W 1 u M j k s M j h 9 J n F 1 b 3 Q 7 L C Z x d W 9 0 O 1 N l Y 3 R p b 2 4 x L 1 B h c n R l I D I v V G l w b y B B b H R l c m F k b y 5 7 Q 2 9 s d W 1 u M z A s M j l 9 J n F 1 b 3 Q 7 L C Z x d W 9 0 O 1 N l Y 3 R p b 2 4 x L 1 B h c n R l I D I v V G l w b y B B b H R l c m F k b y 5 7 Q 2 9 s d W 1 u M z E s M z B 9 J n F 1 b 3 Q 7 L C Z x d W 9 0 O 1 N l Y 3 R p b 2 4 x L 1 B h c n R l I D I v V G l w b y B B b H R l c m F k b y 5 7 Q 2 9 s d W 1 u M z I s M z F 9 J n F 1 b 3 Q 7 L C Z x d W 9 0 O 1 N l Y 3 R p b 2 4 x L 1 B h c n R l I D I v V G l w b y B B b H R l c m F k b y 5 7 Q 2 9 s d W 1 u M z M s M z J 9 J n F 1 b 3 Q 7 L C Z x d W 9 0 O 1 N l Y 3 R p b 2 4 x L 1 B h c n R l I D I v V G l w b y B B b H R l c m F k b y 5 7 Q 2 9 s d W 1 u M z Q s M z N 9 J n F 1 b 3 Q 7 L C Z x d W 9 0 O 1 N l Y 3 R p b 2 4 x L 1 B h c n R l I D I v V G l w b y B B b H R l c m F k b y 5 7 Q 2 9 s d W 1 u M z U s M z R 9 J n F 1 b 3 Q 7 L C Z x d W 9 0 O 1 N l Y 3 R p b 2 4 x L 1 B h c n R l I D I v V G l w b y B B b H R l c m F k b y 5 7 Q 2 9 s d W 1 u M z Y s M z V 9 J n F 1 b 3 Q 7 L C Z x d W 9 0 O 1 N l Y 3 R p b 2 4 x L 1 B h c n R l I D I v V G l w b y B B b H R l c m F k b y 5 7 Q 2 9 s d W 1 u M z c s M z Z 9 J n F 1 b 3 Q 7 L C Z x d W 9 0 O 1 N l Y 3 R p b 2 4 x L 1 B h c n R l I D I v V G l w b y B B b H R l c m F k b y 5 7 Q 2 9 s d W 1 u M z g s M z d 9 J n F 1 b 3 Q 7 L C Z x d W 9 0 O 1 N l Y 3 R p b 2 4 x L 1 B h c n R l I D I v V G l w b y B B b H R l c m F k b y 5 7 Q 2 9 s d W 1 u M z k s M z h 9 J n F 1 b 3 Q 7 L C Z x d W 9 0 O 1 N l Y 3 R p b 2 4 x L 1 B h c n R l I D I v V G l w b y B B b H R l c m F k b y 5 7 Q 2 9 s d W 1 u N D A s M z l 9 J n F 1 b 3 Q 7 L C Z x d W 9 0 O 1 N l Y 3 R p b 2 4 x L 1 B h c n R l I D I v V G l w b y B B b H R l c m F k b y 5 7 Q 2 9 s d W 1 u N D E s N D B 9 J n F 1 b 3 Q 7 L C Z x d W 9 0 O 1 N l Y 3 R p b 2 4 x L 1 B h c n R l I D I v V G l w b y B B b H R l c m F k b y 5 7 Q 2 9 s d W 1 u N D I s N D F 9 J n F 1 b 3 Q 7 L C Z x d W 9 0 O 1 N l Y 3 R p b 2 4 x L 1 B h c n R l I D I v V G l w b y B B b H R l c m F k b y 5 7 Q 2 9 s d W 1 u N D M s N D J 9 J n F 1 b 3 Q 7 L C Z x d W 9 0 O 1 N l Y 3 R p b 2 4 x L 1 B h c n R l I D I v V G l w b y B B b H R l c m F k b y 5 7 Q 2 9 s d W 1 u N D Q s N D N 9 J n F 1 b 3 Q 7 L C Z x d W 9 0 O 1 N l Y 3 R p b 2 4 x L 1 B h c n R l I D I v V G l w b y B B b H R l c m F k b y 5 7 Q 2 9 s d W 1 u N D U s N D R 9 J n F 1 b 3 Q 7 L C Z x d W 9 0 O 1 N l Y 3 R p b 2 4 x L 1 B h c n R l I D I v V G l w b y B B b H R l c m F k b y 5 7 Q 2 9 s d W 1 u N D Y s N D V 9 J n F 1 b 3 Q 7 L C Z x d W 9 0 O 1 N l Y 3 R p b 2 4 x L 1 B h c n R l I D I v V G l w b y B B b H R l c m F k b y 5 7 Q 2 9 s d W 1 u N D c s N D Z 9 J n F 1 b 3 Q 7 X S w m c X V v d D t D b 2 x 1 b W 5 D b 3 V u d C Z x d W 9 0 O z o 0 N y w m c X V v d D t L Z X l D b 2 x 1 b W 5 O Y W 1 l c y Z x d W 9 0 O z p b X S w m c X V v d D t D b 2 x 1 b W 5 J Z G V u d G l 0 a W V z J n F 1 b 3 Q 7 O l s m c X V v d D t T Z W N 0 a W 9 u M S 9 Q Y X J 0 Z S A y L 1 R p c G 8 g Q W x 0 Z X J h Z G 8 u e 0 N v b H V t b j E s M H 0 m c X V v d D s s J n F 1 b 3 Q 7 U 2 V j d G l v b j E v U G F y d G U g M i 9 U a X B v I E F s d G V y Y W R v L n t D b 2 x 1 b W 4 y L D F 9 J n F 1 b 3 Q 7 L C Z x d W 9 0 O 1 N l Y 3 R p b 2 4 x L 1 B h c n R l I D I v V G l w b y B B b H R l c m F k b y 5 7 Q 2 9 s d W 1 u M y w y f S Z x d W 9 0 O y w m c X V v d D t T Z W N 0 a W 9 u M S 9 Q Y X J 0 Z S A y L 1 R p c G 8 g Q W x 0 Z X J h Z G 8 u e 0 N v b H V t b j Q s M 3 0 m c X V v d D s s J n F 1 b 3 Q 7 U 2 V j d G l v b j E v U G F y d G U g M i 9 U a X B v I E F s d G V y Y W R v L n t D b 2 x 1 b W 4 1 L D R 9 J n F 1 b 3 Q 7 L C Z x d W 9 0 O 1 N l Y 3 R p b 2 4 x L 1 B h c n R l I D I v V G l w b y B B b H R l c m F k b y 5 7 Q 2 9 s d W 1 u N i w 1 f S Z x d W 9 0 O y w m c X V v d D t T Z W N 0 a W 9 u M S 9 Q Y X J 0 Z S A y L 1 R p c G 8 g Q W x 0 Z X J h Z G 8 u e 0 N v b H V t b j c s N n 0 m c X V v d D s s J n F 1 b 3 Q 7 U 2 V j d G l v b j E v U G F y d G U g M i 9 U a X B v I E F s d G V y Y W R v L n t D b 2 x 1 b W 4 4 L D d 9 J n F 1 b 3 Q 7 L C Z x d W 9 0 O 1 N l Y 3 R p b 2 4 x L 1 B h c n R l I D I v V G l w b y B B b H R l c m F k b y 5 7 Q 2 9 s d W 1 u O S w 4 f S Z x d W 9 0 O y w m c X V v d D t T Z W N 0 a W 9 u M S 9 Q Y X J 0 Z S A y L 1 R p c G 8 g Q W x 0 Z X J h Z G 8 u e 0 N v b H V t b j E w L D l 9 J n F 1 b 3 Q 7 L C Z x d W 9 0 O 1 N l Y 3 R p b 2 4 x L 1 B h c n R l I D I v V G l w b y B B b H R l c m F k b y 5 7 Q 2 9 s d W 1 u M T E s M T B 9 J n F 1 b 3 Q 7 L C Z x d W 9 0 O 1 N l Y 3 R p b 2 4 x L 1 B h c n R l I D I v V G l w b y B B b H R l c m F k b y 5 7 Q 2 9 s d W 1 u M T I s M T F 9 J n F 1 b 3 Q 7 L C Z x d W 9 0 O 1 N l Y 3 R p b 2 4 x L 1 B h c n R l I D I v V G l w b y B B b H R l c m F k b y 5 7 Q 2 9 s d W 1 u M T M s M T J 9 J n F 1 b 3 Q 7 L C Z x d W 9 0 O 1 N l Y 3 R p b 2 4 x L 1 B h c n R l I D I v V G l w b y B B b H R l c m F k b y 5 7 Q 2 9 s d W 1 u M T Q s M T N 9 J n F 1 b 3 Q 7 L C Z x d W 9 0 O 1 N l Y 3 R p b 2 4 x L 1 B h c n R l I D I v V G l w b y B B b H R l c m F k b y 5 7 Q 2 9 s d W 1 u M T U s M T R 9 J n F 1 b 3 Q 7 L C Z x d W 9 0 O 1 N l Y 3 R p b 2 4 x L 1 B h c n R l I D I v V G l w b y B B b H R l c m F k b y 5 7 Q 2 9 s d W 1 u M T Y s M T V 9 J n F 1 b 3 Q 7 L C Z x d W 9 0 O 1 N l Y 3 R p b 2 4 x L 1 B h c n R l I D I v V G l w b y B B b H R l c m F k b y 5 7 Q 2 9 s d W 1 u M T c s M T Z 9 J n F 1 b 3 Q 7 L C Z x d W 9 0 O 1 N l Y 3 R p b 2 4 x L 1 B h c n R l I D I v V G l w b y B B b H R l c m F k b y 5 7 Q 2 9 s d W 1 u M T g s M T d 9 J n F 1 b 3 Q 7 L C Z x d W 9 0 O 1 N l Y 3 R p b 2 4 x L 1 B h c n R l I D I v V G l w b y B B b H R l c m F k b y 5 7 Q 2 9 s d W 1 u M T k s M T h 9 J n F 1 b 3 Q 7 L C Z x d W 9 0 O 1 N l Y 3 R p b 2 4 x L 1 B h c n R l I D I v V G l w b y B B b H R l c m F k b y 5 7 Q 2 9 s d W 1 u M j A s M T l 9 J n F 1 b 3 Q 7 L C Z x d W 9 0 O 1 N l Y 3 R p b 2 4 x L 1 B h c n R l I D I v V G l w b y B B b H R l c m F k b y 5 7 Q 2 9 s d W 1 u M j E s M j B 9 J n F 1 b 3 Q 7 L C Z x d W 9 0 O 1 N l Y 3 R p b 2 4 x L 1 B h c n R l I D I v V G l w b y B B b H R l c m F k b y 5 7 Q 2 9 s d W 1 u M j I s M j F 9 J n F 1 b 3 Q 7 L C Z x d W 9 0 O 1 N l Y 3 R p b 2 4 x L 1 B h c n R l I D I v V G l w b y B B b H R l c m F k b y 5 7 Q 2 9 s d W 1 u M j M s M j J 9 J n F 1 b 3 Q 7 L C Z x d W 9 0 O 1 N l Y 3 R p b 2 4 x L 1 B h c n R l I D I v V G l w b y B B b H R l c m F k b y 5 7 Q 2 9 s d W 1 u M j Q s M j N 9 J n F 1 b 3 Q 7 L C Z x d W 9 0 O 1 N l Y 3 R p b 2 4 x L 1 B h c n R l I D I v V G l w b y B B b H R l c m F k b y 5 7 Q 2 9 s d W 1 u M j U s M j R 9 J n F 1 b 3 Q 7 L C Z x d W 9 0 O 1 N l Y 3 R p b 2 4 x L 1 B h c n R l I D I v V G l w b y B B b H R l c m F k b y 5 7 Q 2 9 s d W 1 u M j Y s M j V 9 J n F 1 b 3 Q 7 L C Z x d W 9 0 O 1 N l Y 3 R p b 2 4 x L 1 B h c n R l I D I v V G l w b y B B b H R l c m F k b y 5 7 Q 2 9 s d W 1 u M j c s M j Z 9 J n F 1 b 3 Q 7 L C Z x d W 9 0 O 1 N l Y 3 R p b 2 4 x L 1 B h c n R l I D I v V G l w b y B B b H R l c m F k b y 5 7 Q 2 9 s d W 1 u M j g s M j d 9 J n F 1 b 3 Q 7 L C Z x d W 9 0 O 1 N l Y 3 R p b 2 4 x L 1 B h c n R l I D I v V G l w b y B B b H R l c m F k b y 5 7 Q 2 9 s d W 1 u M j k s M j h 9 J n F 1 b 3 Q 7 L C Z x d W 9 0 O 1 N l Y 3 R p b 2 4 x L 1 B h c n R l I D I v V G l w b y B B b H R l c m F k b y 5 7 Q 2 9 s d W 1 u M z A s M j l 9 J n F 1 b 3 Q 7 L C Z x d W 9 0 O 1 N l Y 3 R p b 2 4 x L 1 B h c n R l I D I v V G l w b y B B b H R l c m F k b y 5 7 Q 2 9 s d W 1 u M z E s M z B 9 J n F 1 b 3 Q 7 L C Z x d W 9 0 O 1 N l Y 3 R p b 2 4 x L 1 B h c n R l I D I v V G l w b y B B b H R l c m F k b y 5 7 Q 2 9 s d W 1 u M z I s M z F 9 J n F 1 b 3 Q 7 L C Z x d W 9 0 O 1 N l Y 3 R p b 2 4 x L 1 B h c n R l I D I v V G l w b y B B b H R l c m F k b y 5 7 Q 2 9 s d W 1 u M z M s M z J 9 J n F 1 b 3 Q 7 L C Z x d W 9 0 O 1 N l Y 3 R p b 2 4 x L 1 B h c n R l I D I v V G l w b y B B b H R l c m F k b y 5 7 Q 2 9 s d W 1 u M z Q s M z N 9 J n F 1 b 3 Q 7 L C Z x d W 9 0 O 1 N l Y 3 R p b 2 4 x L 1 B h c n R l I D I v V G l w b y B B b H R l c m F k b y 5 7 Q 2 9 s d W 1 u M z U s M z R 9 J n F 1 b 3 Q 7 L C Z x d W 9 0 O 1 N l Y 3 R p b 2 4 x L 1 B h c n R l I D I v V G l w b y B B b H R l c m F k b y 5 7 Q 2 9 s d W 1 u M z Y s M z V 9 J n F 1 b 3 Q 7 L C Z x d W 9 0 O 1 N l Y 3 R p b 2 4 x L 1 B h c n R l I D I v V G l w b y B B b H R l c m F k b y 5 7 Q 2 9 s d W 1 u M z c s M z Z 9 J n F 1 b 3 Q 7 L C Z x d W 9 0 O 1 N l Y 3 R p b 2 4 x L 1 B h c n R l I D I v V G l w b y B B b H R l c m F k b y 5 7 Q 2 9 s d W 1 u M z g s M z d 9 J n F 1 b 3 Q 7 L C Z x d W 9 0 O 1 N l Y 3 R p b 2 4 x L 1 B h c n R l I D I v V G l w b y B B b H R l c m F k b y 5 7 Q 2 9 s d W 1 u M z k s M z h 9 J n F 1 b 3 Q 7 L C Z x d W 9 0 O 1 N l Y 3 R p b 2 4 x L 1 B h c n R l I D I v V G l w b y B B b H R l c m F k b y 5 7 Q 2 9 s d W 1 u N D A s M z l 9 J n F 1 b 3 Q 7 L C Z x d W 9 0 O 1 N l Y 3 R p b 2 4 x L 1 B h c n R l I D I v V G l w b y B B b H R l c m F k b y 5 7 Q 2 9 s d W 1 u N D E s N D B 9 J n F 1 b 3 Q 7 L C Z x d W 9 0 O 1 N l Y 3 R p b 2 4 x L 1 B h c n R l I D I v V G l w b y B B b H R l c m F k b y 5 7 Q 2 9 s d W 1 u N D I s N D F 9 J n F 1 b 3 Q 7 L C Z x d W 9 0 O 1 N l Y 3 R p b 2 4 x L 1 B h c n R l I D I v V G l w b y B B b H R l c m F k b y 5 7 Q 2 9 s d W 1 u N D M s N D J 9 J n F 1 b 3 Q 7 L C Z x d W 9 0 O 1 N l Y 3 R p b 2 4 x L 1 B h c n R l I D I v V G l w b y B B b H R l c m F k b y 5 7 Q 2 9 s d W 1 u N D Q s N D N 9 J n F 1 b 3 Q 7 L C Z x d W 9 0 O 1 N l Y 3 R p b 2 4 x L 1 B h c n R l I D I v V G l w b y B B b H R l c m F k b y 5 7 Q 2 9 s d W 1 u N D U s N D R 9 J n F 1 b 3 Q 7 L C Z x d W 9 0 O 1 N l Y 3 R p b 2 4 x L 1 B h c n R l I D I v V G l w b y B B b H R l c m F k b y 5 7 Q 2 9 s d W 1 u N D Y s N D V 9 J n F 1 b 3 Q 7 L C Z x d W 9 0 O 1 N l Y 3 R p b 2 4 x L 1 B h c n R l I D I v V G l w b y B B b H R l c m F k b y 5 7 Q 2 9 s d W 1 u N D c s N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X J 0 Z S U y M D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0 Z S U y M D I v U G F y d G U l M j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d G U l M j A y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a V w / 3 N y 1 5 S L L B 6 F a n q q S k A A A A A A I A A A A A A B B m A A A A A Q A A I A A A A H 8 R 5 m r 9 O 8 s j E 2 t D d E a h v n y n y 6 G i 2 9 G 1 q d F d I 6 v R B M D y A A A A A A 6 A A A A A A g A A I A A A A E J D / R Z / P H b c u q D S j + / k P 2 T B C M A b c 6 / Z E W 7 X / X s p I 3 1 c U A A A A J H 9 E W i u J b S t u z T 0 z w y o G r K v s K y H M Q C p T J u + 8 9 v e z q h Y F j m P D a R c V k K + h o m G p V 2 D z c Y J 6 v 9 y q b v 8 1 1 z l q 0 1 W t n g N h I w 9 4 q A h E d C z F a g n 1 t 5 N Q A A A A G C 7 0 j c 8 x e a U 1 t L 0 7 J J b t r A K c Y L 6 6 x L L i N Y b B t A f O f r P k M h D N W r X N y z M 4 b K n i X I J J W U Y P N v a 0 9 c f I 0 B U T L z x n U 8 = < / D a t a M a s h u p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 P a r t e   1 _ b 3 0 6 b a f 1 - 1 9 6 a - 4 7 f c - 9 a a e - 6 a e e e 7 f a 7 1 a 8 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 P a r t e 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 P a r t e 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 C o l u m n s \ 0 1 9 / 2 1 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 C o l u m n s \ 0 2 1 / 2 1 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 C o l u m n s \ 0 2 5 / 2 0 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 C o l u m n s \ 0 3 2 / 2 1 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 C o l u m n s \ 0 3 3 / 2 1 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 C o l u m n s \ 0 3 5 / 2 1 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 C o l u m n s \ 0 4 2 / 2 1 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 C o l u m n s \ 0 4 5 / 2 1 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 C o l u m n s \ 0 5 1 / 2 1 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 C o l u m n s \ 0 5 3 / 2 1 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 C o l u m n s \ 1 1 2 / 2 0 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 C o l u m n s \ 1 6 2 / 2 0 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 C o l u m n s \ 1 6 5 / 2 0 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 C o l u m n s \ 1 8 3 / 2 0 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 P a r t e 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 P a r t e 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 C o l u m n s \ C o l u m n 1 < / K e y > < / D i a g r a m O b j e c t K e y > < D i a g r a m O b j e c t K e y > < K e y > C o l u m n s \ 0 1 1 / 2 1 < / K e y > < / D i a g r a m O b j e c t K e y > < D i a g r a m O b j e c t K e y > < K e y > C o l u m n s \ C o l u m n 3 < / K e y > < / D i a g r a m O b j e c t K e y > < D i a g r a m O b j e c t K e y > < K e y > C o l u m n s \ C o l u m n 4 < / K e y > < / D i a g r a m O b j e c t K e y > < D i a g r a m O b j e c t K e y > < K e y > C o l u m n s \ 0 1 9 / 2 1 < / K e y > < / D i a g r a m O b j e c t K e y > < D i a g r a m O b j e c t K e y > < K e y > C o l u m n s \ C o l u m n 6 < / K e y > < / D i a g r a m O b j e c t K e y > < D i a g r a m O b j e c t K e y > < K e y > C o l u m n s \ C o l u m n 7 < / K e y > < / D i a g r a m O b j e c t K e y > < D i a g r a m O b j e c t K e y > < K e y > C o l u m n s \ 0 2 1 / 2 1 < / K e y > < / D i a g r a m O b j e c t K e y > < D i a g r a m O b j e c t K e y > < K e y > C o l u m n s \ C o l u m n 9 < / K e y > < / D i a g r a m O b j e c t K e y > < D i a g r a m O b j e c t K e y > < K e y > C o l u m n s \ C o l u m n 1 0 < / K e y > < / D i a g r a m O b j e c t K e y > < D i a g r a m O b j e c t K e y > < K e y > C o l u m n s \ 0 2 5 / 2 0 < / K e y > < / D i a g r a m O b j e c t K e y > < D i a g r a m O b j e c t K e y > < K e y > C o l u m n s \ C o l u m n 1 2 < / K e y > < / D i a g r a m O b j e c t K e y > < D i a g r a m O b j e c t K e y > < K e y > C o l u m n s \ C o l u m n 1 3 < / K e y > < / D i a g r a m O b j e c t K e y > < D i a g r a m O b j e c t K e y > < K e y > C o l u m n s \ 0 3 2 / 2 1 < / K e y > < / D i a g r a m O b j e c t K e y > < D i a g r a m O b j e c t K e y > < K e y > C o l u m n s \ C o l u m n 1 5 < / K e y > < / D i a g r a m O b j e c t K e y > < D i a g r a m O b j e c t K e y > < K e y > C o l u m n s \ C o l u m n 1 6 < / K e y > < / D i a g r a m O b j e c t K e y > < D i a g r a m O b j e c t K e y > < K e y > C o l u m n s \ 0 3 3 / 2 1 < / K e y > < / D i a g r a m O b j e c t K e y > < D i a g r a m O b j e c t K e y > < K e y > C o l u m n s \ C o l u m n 1 8 < / K e y > < / D i a g r a m O b j e c t K e y > < D i a g r a m O b j e c t K e y > < K e y > C o l u m n s \ C o l u m n 1 9 < / K e y > < / D i a g r a m O b j e c t K e y > < D i a g r a m O b j e c t K e y > < K e y > C o l u m n s \ 0 3 5 / 2 1 < / K e y > < / D i a g r a m O b j e c t K e y > < D i a g r a m O b j e c t K e y > < K e y > C o l u m n s \ C o l u m n 2 1 < / K e y > < / D i a g r a m O b j e c t K e y > < D i a g r a m O b j e c t K e y > < K e y > C o l u m n s \ C o l u m n 2 2 < / K e y > < / D i a g r a m O b j e c t K e y > < D i a g r a m O b j e c t K e y > < K e y > C o l u m n s \ 0 4 2 / 2 1 < / K e y > < / D i a g r a m O b j e c t K e y > < D i a g r a m O b j e c t K e y > < K e y > C o l u m n s \ C o l u m n 2 4 < / K e y > < / D i a g r a m O b j e c t K e y > < D i a g r a m O b j e c t K e y > < K e y > C o l u m n s \ C o l u m n 2 5 < / K e y > < / D i a g r a m O b j e c t K e y > < D i a g r a m O b j e c t K e y > < K e y > C o l u m n s \ 0 4 5 / 2 1 < / K e y > < / D i a g r a m O b j e c t K e y > < D i a g r a m O b j e c t K e y > < K e y > C o l u m n s \ C o l u m n 2 7 < / K e y > < / D i a g r a m O b j e c t K e y > < D i a g r a m O b j e c t K e y > < K e y > C o l u m n s \ C o l u m n 2 8 < / K e y > < / D i a g r a m O b j e c t K e y > < D i a g r a m O b j e c t K e y > < K e y > C o l u m n s \ 0 5 1 / 2 1 < / K e y > < / D i a g r a m O b j e c t K e y > < D i a g r a m O b j e c t K e y > < K e y > C o l u m n s \ C o l u m n 3 0 < / K e y > < / D i a g r a m O b j e c t K e y > < D i a g r a m O b j e c t K e y > < K e y > C o l u m n s \ C o l u m n 3 1 < / K e y > < / D i a g r a m O b j e c t K e y > < D i a g r a m O b j e c t K e y > < K e y > C o l u m n s \ 0 5 3 / 2 1 < / K e y > < / D i a g r a m O b j e c t K e y > < D i a g r a m O b j e c t K e y > < K e y > C o l u m n s \ C o l u m n 3 3 < / K e y > < / D i a g r a m O b j e c t K e y > < D i a g r a m O b j e c t K e y > < K e y > C o l u m n s \ C o l u m n 3 4 < / K e y > < / D i a g r a m O b j e c t K e y > < D i a g r a m O b j e c t K e y > < K e y > C o l u m n s \ 1 1 2 / 2 0 < / K e y > < / D i a g r a m O b j e c t K e y > < D i a g r a m O b j e c t K e y > < K e y > C o l u m n s \ C o l u m n 3 6 < / K e y > < / D i a g r a m O b j e c t K e y > < D i a g r a m O b j e c t K e y > < K e y > C o l u m n s \ C o l u m n 3 7 < / K e y > < / D i a g r a m O b j e c t K e y > < D i a g r a m O b j e c t K e y > < K e y > C o l u m n s \ 1 6 2 / 2 0 < / K e y > < / D i a g r a m O b j e c t K e y > < D i a g r a m O b j e c t K e y > < K e y > C o l u m n s \ C o l u m n 3 9 < / K e y > < / D i a g r a m O b j e c t K e y > < D i a g r a m O b j e c t K e y > < K e y > C o l u m n s \ C o l u m n 4 0 < / K e y > < / D i a g r a m O b j e c t K e y > < D i a g r a m O b j e c t K e y > < K e y > C o l u m n s \ 1 6 5 / 2 0 < / K e y > < / D i a g r a m O b j e c t K e y > < D i a g r a m O b j e c t K e y > < K e y > C o l u m n s \ C o l u m n 4 2 < / K e y > < / D i a g r a m O b j e c t K e y > < D i a g r a m O b j e c t K e y > < K e y > C o l u m n s \ C o l u m n 4 3 < / K e y > < / D i a g r a m O b j e c t K e y > < D i a g r a m O b j e c t K e y > < K e y > C o l u m n s \ 1 8 3 / 2 0 < / K e y > < / D i a g r a m O b j e c t K e y > < D i a g r a m O b j e c t K e y > < K e y > C o l u m n s \ C o l u m n 4 5 < / K e y > < / D i a g r a m O b j e c t K e y > < D i a g r a m O b j e c t K e y > < K e y > C o l u m n s \ C o l u m n 4 6 < / K e y > < / D i a g r a m O b j e c t K e y > < D i a g r a m O b j e c t K e y > < K e y > C o l u m n s \ C o l u m n 4 7 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 C o l u m n s \ 0 1 1 / 2 1 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 C o l u m n s \ 0 1 9 / 2 1 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 C o l u m n s \ 0 2 1 / 2 1 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 C o l u m n s \ 0 2 5 / 2 0 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 C o l u m n s \ 0 3 2 / 2 1 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 C o l u m n s \ 0 3 3 / 2 1 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 C o l u m n s \ C o l u m n 1 9 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 C o l u m n s \ 0 3 5 / 2 1 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 C o l u m n s \ C o l u m n 2 1 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 C o l u m n s \ C o l u m n 2 2 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 C o l u m n s \ 0 4 2 / 2 1 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 C o l u m n s \ C o l u m n 2 5 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 C o l u m n s \ 0 4 5 / 2 1 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 C o l u m n s \ C o l u m n 2 7 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 C o l u m n s \ C o l u m n 2 8 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 C o l u m n s \ 0 5 1 / 2 1 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 C o l u m n s \ 0 5 3 / 2 1 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 C o l u m n s \ 1 1 2 / 2 0 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 C o l u m n s \ 1 6 2 / 2 0 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 C o l u m n s \ 1 6 5 / 2 0 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 C o l u m n s \ 1 8 3 / 2 0 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 2 0 2 1 - 0 3 - 2 5 T 1 7 : 3 1 : 3 3 . 8 1 6 7 6 8 - 0 3 : 0 0 < / L a s t P r o c e s s e d T i m e > < / D a t a M o d e l i n g S a n d b o x . S e r i a l i z e d S a n d b o x E r r o r C a c h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P a r t e   1 _ b 3 0 6 b a f 1 - 1 9 6 a - 4 7 f c - 9 a a e - 6 a e e e 7 f a 7 1 a 8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P a r t e   1 _ b 3 0 6 b a f 1 - 1 9 6 a - 4 7 f c - 9 a a e - 6 a e e e 7 f a 7 1 a 8 , P a r t e   2 _ 0 7 2 e 3 d d e - 7 3 e 7 - 4 f 4 a - b e d 5 - 2 e 8 d 2 d a c 1 a 7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P a r t e   1 _ b 3 0 6 b a f 1 - 1 9 6 a - 4 7 f c - 9 a a e - 6 a e e e 7 f a 7 1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 0 1 1 / 2 1 < / s t r i n g > < / k e y > < v a l u e > < i n t > 7 7 < / i n t > < / v a l u e > < / i t e m > < i t e m > < k e y > < s t r i n g > C o l u m n 3 < / s t r i n g > < / k e y > < v a l u e > < i n t > 9 1 < / i n t > < / v a l u e > < / i t e m > < i t e m > < k e y > < s t r i n g > C o l u m n 4 < / s t r i n g > < / k e y > < v a l u e > < i n t > 9 1 < / i n t > < / v a l u e > < / i t e m > < i t e m > < k e y > < s t r i n g > 0 1 9 / 2 1 < / s t r i n g > < / k e y > < v a l u e > < i n t > 7 7 < / i n t > < / v a l u e > < / i t e m > < i t e m > < k e y > < s t r i n g > C o l u m n 6 < / s t r i n g > < / k e y > < v a l u e > < i n t > 9 1 < / i n t > < / v a l u e > < / i t e m > < i t e m > < k e y > < s t r i n g > C o l u m n 7 < / s t r i n g > < / k e y > < v a l u e > < i n t > 9 1 < / i n t > < / v a l u e > < / i t e m > < i t e m > < k e y > < s t r i n g > 0 2 1 / 2 1 < / s t r i n g > < / k e y > < v a l u e > < i n t > 7 7 < / i n t > < / v a l u e > < / i t e m > < i t e m > < k e y > < s t r i n g > C o l u m n 9 < / s t r i n g > < / k e y > < v a l u e > < i n t > 9 1 < / i n t > < / v a l u e > < / i t e m > < i t e m > < k e y > < s t r i n g > C o l u m n 1 0 < / s t r i n g > < / k e y > < v a l u e > < i n t > 9 8 < / i n t > < / v a l u e > < / i t e m > < i t e m > < k e y > < s t r i n g > 0 2 5 / 2 0 < / s t r i n g > < / k e y > < v a l u e > < i n t > 7 7 < / i n t > < / v a l u e > < / i t e m > < i t e m > < k e y > < s t r i n g > C o l u m n 1 2 < / s t r i n g > < / k e y > < v a l u e > < i n t > 9 8 < / i n t > < / v a l u e > < / i t e m > < i t e m > < k e y > < s t r i n g > C o l u m n 1 3 < / s t r i n g > < / k e y > < v a l u e > < i n t > 9 8 < / i n t > < / v a l u e > < / i t e m > < i t e m > < k e y > < s t r i n g > 0 3 2 / 2 1 < / s t r i n g > < / k e y > < v a l u e > < i n t > 7 7 < / i n t > < / v a l u e > < / i t e m > < i t e m > < k e y > < s t r i n g > C o l u m n 1 5 < / s t r i n g > < / k e y > < v a l u e > < i n t > 9 8 < / i n t > < / v a l u e > < / i t e m > < i t e m > < k e y > < s t r i n g > C o l u m n 1 6 < / s t r i n g > < / k e y > < v a l u e > < i n t > 9 8 < / i n t > < / v a l u e > < / i t e m > < i t e m > < k e y > < s t r i n g > 0 3 3 / 2 1 < / s t r i n g > < / k e y > < v a l u e > < i n t > 7 7 < / i n t > < / v a l u e > < / i t e m > < i t e m > < k e y > < s t r i n g > C o l u m n 1 8 < / s t r i n g > < / k e y > < v a l u e > < i n t > 9 8 < / i n t > < / v a l u e > < / i t e m > < i t e m > < k e y > < s t r i n g > C o l u m n 1 9 < / s t r i n g > < / k e y > < v a l u e > < i n t > 9 8 < / i n t > < / v a l u e > < / i t e m > < i t e m > < k e y > < s t r i n g > 0 3 5 / 2 1 < / s t r i n g > < / k e y > < v a l u e > < i n t > 7 7 < / i n t > < / v a l u e > < / i t e m > < i t e m > < k e y > < s t r i n g > C o l u m n 2 1 < / s t r i n g > < / k e y > < v a l u e > < i n t > 9 8 < / i n t > < / v a l u e > < / i t e m > < i t e m > < k e y > < s t r i n g > C o l u m n 2 2 < / s t r i n g > < / k e y > < v a l u e > < i n t > 9 8 < / i n t > < / v a l u e > < / i t e m > < i t e m > < k e y > < s t r i n g > 0 4 2 / 2 1 < / s t r i n g > < / k e y > < v a l u e > < i n t > 7 7 < / i n t > < / v a l u e > < / i t e m > < i t e m > < k e y > < s t r i n g > C o l u m n 2 4 < / s t r i n g > < / k e y > < v a l u e > < i n t > 9 8 < / i n t > < / v a l u e > < / i t e m > < i t e m > < k e y > < s t r i n g > C o l u m n 2 5 < / s t r i n g > < / k e y > < v a l u e > < i n t > 9 8 < / i n t > < / v a l u e > < / i t e m > < i t e m > < k e y > < s t r i n g > 0 4 5 / 2 1 < / s t r i n g > < / k e y > < v a l u e > < i n t > 7 7 < / i n t > < / v a l u e > < / i t e m > < i t e m > < k e y > < s t r i n g > C o l u m n 2 7 < / s t r i n g > < / k e y > < v a l u e > < i n t > 9 8 < / i n t > < / v a l u e > < / i t e m > < i t e m > < k e y > < s t r i n g > C o l u m n 2 8 < / s t r i n g > < / k e y > < v a l u e > < i n t > 9 8 < / i n t > < / v a l u e > < / i t e m > < i t e m > < k e y > < s t r i n g > 0 5 1 / 2 1 < / s t r i n g > < / k e y > < v a l u e > < i n t > 7 7 < / i n t > < / v a l u e > < / i t e m > < i t e m > < k e y > < s t r i n g > C o l u m n 3 0 < / s t r i n g > < / k e y > < v a l u e > < i n t > 9 8 < / i n t > < / v a l u e > < / i t e m > < i t e m > < k e y > < s t r i n g > C o l u m n 3 1 < / s t r i n g > < / k e y > < v a l u e > < i n t > 9 8 < / i n t > < / v a l u e > < / i t e m > < i t e m > < k e y > < s t r i n g > 0 5 3 / 2 1 < / s t r i n g > < / k e y > < v a l u e > < i n t > 7 7 < / i n t > < / v a l u e > < / i t e m > < i t e m > < k e y > < s t r i n g > C o l u m n 3 3 < / s t r i n g > < / k e y > < v a l u e > < i n t > 9 8 < / i n t > < / v a l u e > < / i t e m > < i t e m > < k e y > < s t r i n g > C o l u m n 3 4 < / s t r i n g > < / k e y > < v a l u e > < i n t > 9 8 < / i n t > < / v a l u e > < / i t e m > < i t e m > < k e y > < s t r i n g > 1 1 2 / 2 0 < / s t r i n g > < / k e y > < v a l u e > < i n t > 7 7 < / i n t > < / v a l u e > < / i t e m > < i t e m > < k e y > < s t r i n g > C o l u m n 3 6 < / s t r i n g > < / k e y > < v a l u e > < i n t > 9 8 < / i n t > < / v a l u e > < / i t e m > < i t e m > < k e y > < s t r i n g > C o l u m n 3 7 < / s t r i n g > < / k e y > < v a l u e > < i n t > 9 8 < / i n t > < / v a l u e > < / i t e m > < i t e m > < k e y > < s t r i n g > 1 6 2 / 2 0 < / s t r i n g > < / k e y > < v a l u e > < i n t > 7 7 < / i n t > < / v a l u e > < / i t e m > < i t e m > < k e y > < s t r i n g > C o l u m n 3 9 < / s t r i n g > < / k e y > < v a l u e > < i n t > 9 8 < / i n t > < / v a l u e > < / i t e m > < i t e m > < k e y > < s t r i n g > C o l u m n 4 0 < / s t r i n g > < / k e y > < v a l u e > < i n t > 9 8 < / i n t > < / v a l u e > < / i t e m > < i t e m > < k e y > < s t r i n g > 1 6 5 / 2 0 < / s t r i n g > < / k e y > < v a l u e > < i n t > 7 7 < / i n t > < / v a l u e > < / i t e m > < i t e m > < k e y > < s t r i n g > C o l u m n 4 2 < / s t r i n g > < / k e y > < v a l u e > < i n t > 9 8 < / i n t > < / v a l u e > < / i t e m > < i t e m > < k e y > < s t r i n g > C o l u m n 4 3 < / s t r i n g > < / k e y > < v a l u e > < i n t > 9 8 < / i n t > < / v a l u e > < / i t e m > < i t e m > < k e y > < s t r i n g > 1 8 3 / 2 0 < / s t r i n g > < / k e y > < v a l u e > < i n t > 7 7 < / i n t > < / v a l u e > < / i t e m > < i t e m > < k e y > < s t r i n g > C o l u m n 4 5 < / s t r i n g > < / k e y > < v a l u e > < i n t > 9 8 < / i n t > < / v a l u e > < / i t e m > < i t e m > < k e y > < s t r i n g > C o l u m n 4 6 < / s t r i n g > < / k e y > < v a l u e > < i n t > 9 8 < / i n t > < / v a l u e > < / i t e m > < i t e m > < k e y > < s t r i n g > C o l u m n 4 7 < / s t r i n g > < / k e y > < v a l u e > < i n t > 9 8 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 0 1 1 / 2 1 < / s t r i n g > < / k e y > < v a l u e > < i n t > 1 < / i n t > < / v a l u e > < / i t e m > < i t e m > < k e y > < s t r i n g > C o l u m n 3 < / s t r i n g > < / k e y > < v a l u e > < i n t > 2 < / i n t > < / v a l u e > < / i t e m > < i t e m > < k e y > < s t r i n g > C o l u m n 4 < / s t r i n g > < / k e y > < v a l u e > < i n t > 3 < / i n t > < / v a l u e > < / i t e m > < i t e m > < k e y > < s t r i n g > 0 1 9 / 2 1 < / s t r i n g > < / k e y > < v a l u e > < i n t > 4 < / i n t > < / v a l u e > < / i t e m > < i t e m > < k e y > < s t r i n g > C o l u m n 6 < / s t r i n g > < / k e y > < v a l u e > < i n t > 5 < / i n t > < / v a l u e > < / i t e m > < i t e m > < k e y > < s t r i n g > C o l u m n 7 < / s t r i n g > < / k e y > < v a l u e > < i n t > 6 < / i n t > < / v a l u e > < / i t e m > < i t e m > < k e y > < s t r i n g > 0 2 1 / 2 1 < / s t r i n g > < / k e y > < v a l u e > < i n t > 7 < / i n t > < / v a l u e > < / i t e m > < i t e m > < k e y > < s t r i n g > C o l u m n 9 < / s t r i n g > < / k e y > < v a l u e > < i n t > 8 < / i n t > < / v a l u e > < / i t e m > < i t e m > < k e y > < s t r i n g > C o l u m n 1 0 < / s t r i n g > < / k e y > < v a l u e > < i n t > 9 < / i n t > < / v a l u e > < / i t e m > < i t e m > < k e y > < s t r i n g > 0 2 5 / 2 0 < / s t r i n g > < / k e y > < v a l u e > < i n t > 1 0 < / i n t > < / v a l u e > < / i t e m > < i t e m > < k e y > < s t r i n g > C o l u m n 1 2 < / s t r i n g > < / k e y > < v a l u e > < i n t > 1 1 < / i n t > < / v a l u e > < / i t e m > < i t e m > < k e y > < s t r i n g > C o l u m n 1 3 < / s t r i n g > < / k e y > < v a l u e > < i n t > 1 2 < / i n t > < / v a l u e > < / i t e m > < i t e m > < k e y > < s t r i n g > 0 3 2 / 2 1 < / s t r i n g > < / k e y > < v a l u e > < i n t > 1 3 < / i n t > < / v a l u e > < / i t e m > < i t e m > < k e y > < s t r i n g > C o l u m n 1 5 < / s t r i n g > < / k e y > < v a l u e > < i n t > 1 4 < / i n t > < / v a l u e > < / i t e m > < i t e m > < k e y > < s t r i n g > C o l u m n 1 6 < / s t r i n g > < / k e y > < v a l u e > < i n t > 1 5 < / i n t > < / v a l u e > < / i t e m > < i t e m > < k e y > < s t r i n g > 0 3 3 / 2 1 < / s t r i n g > < / k e y > < v a l u e > < i n t > 1 6 < / i n t > < / v a l u e > < / i t e m > < i t e m > < k e y > < s t r i n g > C o l u m n 1 8 < / s t r i n g > < / k e y > < v a l u e > < i n t > 1 7 < / i n t > < / v a l u e > < / i t e m > < i t e m > < k e y > < s t r i n g > C o l u m n 1 9 < / s t r i n g > < / k e y > < v a l u e > < i n t > 1 8 < / i n t > < / v a l u e > < / i t e m > < i t e m > < k e y > < s t r i n g > 0 3 5 / 2 1 < / s t r i n g > < / k e y > < v a l u e > < i n t > 1 9 < / i n t > < / v a l u e > < / i t e m > < i t e m > < k e y > < s t r i n g > C o l u m n 2 1 < / s t r i n g > < / k e y > < v a l u e > < i n t > 2 0 < / i n t > < / v a l u e > < / i t e m > < i t e m > < k e y > < s t r i n g > C o l u m n 2 2 < / s t r i n g > < / k e y > < v a l u e > < i n t > 2 1 < / i n t > < / v a l u e > < / i t e m > < i t e m > < k e y > < s t r i n g > 0 4 2 / 2 1 < / s t r i n g > < / k e y > < v a l u e > < i n t > 2 2 < / i n t > < / v a l u e > < / i t e m > < i t e m > < k e y > < s t r i n g > C o l u m n 2 4 < / s t r i n g > < / k e y > < v a l u e > < i n t > 2 3 < / i n t > < / v a l u e > < / i t e m > < i t e m > < k e y > < s t r i n g > C o l u m n 2 5 < / s t r i n g > < / k e y > < v a l u e > < i n t > 2 4 < / i n t > < / v a l u e > < / i t e m > < i t e m > < k e y > < s t r i n g > 0 4 5 / 2 1 < / s t r i n g > < / k e y > < v a l u e > < i n t > 2 5 < / i n t > < / v a l u e > < / i t e m > < i t e m > < k e y > < s t r i n g > C o l u m n 2 7 < / s t r i n g > < / k e y > < v a l u e > < i n t > 2 6 < / i n t > < / v a l u e > < / i t e m > < i t e m > < k e y > < s t r i n g > C o l u m n 2 8 < / s t r i n g > < / k e y > < v a l u e > < i n t > 2 7 < / i n t > < / v a l u e > < / i t e m > < i t e m > < k e y > < s t r i n g > 0 5 1 / 2 1 < / s t r i n g > < / k e y > < v a l u e > < i n t > 2 8 < / i n t > < / v a l u e > < / i t e m > < i t e m > < k e y > < s t r i n g > C o l u m n 3 0 < / s t r i n g > < / k e y > < v a l u e > < i n t > 2 9 < / i n t > < / v a l u e > < / i t e m > < i t e m > < k e y > < s t r i n g > C o l u m n 3 1 < / s t r i n g > < / k e y > < v a l u e > < i n t > 3 0 < / i n t > < / v a l u e > < / i t e m > < i t e m > < k e y > < s t r i n g > 0 5 3 / 2 1 < / s t r i n g > < / k e y > < v a l u e > < i n t > 3 1 < / i n t > < / v a l u e > < / i t e m > < i t e m > < k e y > < s t r i n g > C o l u m n 3 3 < / s t r i n g > < / k e y > < v a l u e > < i n t > 3 2 < / i n t > < / v a l u e > < / i t e m > < i t e m > < k e y > < s t r i n g > C o l u m n 3 4 < / s t r i n g > < / k e y > < v a l u e > < i n t > 3 3 < / i n t > < / v a l u e > < / i t e m > < i t e m > < k e y > < s t r i n g > 1 1 2 / 2 0 < / s t r i n g > < / k e y > < v a l u e > < i n t > 3 4 < / i n t > < / v a l u e > < / i t e m > < i t e m > < k e y > < s t r i n g > C o l u m n 3 6 < / s t r i n g > < / k e y > < v a l u e > < i n t > 3 5 < / i n t > < / v a l u e > < / i t e m > < i t e m > < k e y > < s t r i n g > C o l u m n 3 7 < / s t r i n g > < / k e y > < v a l u e > < i n t > 3 6 < / i n t > < / v a l u e > < / i t e m > < i t e m > < k e y > < s t r i n g > 1 6 2 / 2 0 < / s t r i n g > < / k e y > < v a l u e > < i n t > 3 7 < / i n t > < / v a l u e > < / i t e m > < i t e m > < k e y > < s t r i n g > C o l u m n 3 9 < / s t r i n g > < / k e y > < v a l u e > < i n t > 3 8 < / i n t > < / v a l u e > < / i t e m > < i t e m > < k e y > < s t r i n g > C o l u m n 4 0 < / s t r i n g > < / k e y > < v a l u e > < i n t > 3 9 < / i n t > < / v a l u e > < / i t e m > < i t e m > < k e y > < s t r i n g > 1 6 5 / 2 0 < / s t r i n g > < / k e y > < v a l u e > < i n t > 4 0 < / i n t > < / v a l u e > < / i t e m > < i t e m > < k e y > < s t r i n g > C o l u m n 4 2 < / s t r i n g > < / k e y > < v a l u e > < i n t > 4 1 < / i n t > < / v a l u e > < / i t e m > < i t e m > < k e y > < s t r i n g > C o l u m n 4 3 < / s t r i n g > < / k e y > < v a l u e > < i n t > 4 2 < / i n t > < / v a l u e > < / i t e m > < i t e m > < k e y > < s t r i n g > 1 8 3 / 2 0 < / s t r i n g > < / k e y > < v a l u e > < i n t > 4 3 < / i n t > < / v a l u e > < / i t e m > < i t e m > < k e y > < s t r i n g > C o l u m n 4 5 < / s t r i n g > < / k e y > < v a l u e > < i n t > 4 4 < / i n t > < / v a l u e > < / i t e m > < i t e m > < k e y > < s t r i n g > C o l u m n 4 6 < / s t r i n g > < / k e y > < v a l u e > < i n t > 4 5 < / i n t > < / v a l u e > < / i t e m > < i t e m > < k e y > < s t r i n g > C o l u m n 4 7 < / s t r i n g > < / k e y > < v a l u e > < i n t > 4 6 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4CA87CF7-A793-47B7-A396-E310A7C033FA}">
  <ds:schemaRefs/>
</ds:datastoreItem>
</file>

<file path=customXml/itemProps10.xml><?xml version="1.0" encoding="utf-8"?>
<ds:datastoreItem xmlns:ds="http://schemas.openxmlformats.org/officeDocument/2006/customXml" ds:itemID="{D836CB36-AB15-427B-B1BA-AD60AB3BE0A4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24E1FB87-7ACE-41BB-ACB7-FAEF77E54F7A}">
  <ds:schemaRefs/>
</ds:datastoreItem>
</file>

<file path=customXml/itemProps12.xml><?xml version="1.0" encoding="utf-8"?>
<ds:datastoreItem xmlns:ds="http://schemas.openxmlformats.org/officeDocument/2006/customXml" ds:itemID="{B02F62B8-09C2-4ADB-8D62-1BBEE003EBF5}">
  <ds:schemaRefs/>
</ds:datastoreItem>
</file>

<file path=customXml/itemProps13.xml><?xml version="1.0" encoding="utf-8"?>
<ds:datastoreItem xmlns:ds="http://schemas.openxmlformats.org/officeDocument/2006/customXml" ds:itemID="{A51982BE-19AE-4277-A6CE-D663E6E77433}">
  <ds:schemaRefs/>
</ds:datastoreItem>
</file>

<file path=customXml/itemProps14.xml><?xml version="1.0" encoding="utf-8"?>
<ds:datastoreItem xmlns:ds="http://schemas.openxmlformats.org/officeDocument/2006/customXml" ds:itemID="{D09F88E0-F34D-4906-92D7-F545B8183330}">
  <ds:schemaRefs/>
</ds:datastoreItem>
</file>

<file path=customXml/itemProps15.xml><?xml version="1.0" encoding="utf-8"?>
<ds:datastoreItem xmlns:ds="http://schemas.openxmlformats.org/officeDocument/2006/customXml" ds:itemID="{2F62BEF2-FD1A-43D5-9A76-1C241E9FA1BD}">
  <ds:schemaRefs/>
</ds:datastoreItem>
</file>

<file path=customXml/itemProps16.xml><?xml version="1.0" encoding="utf-8"?>
<ds:datastoreItem xmlns:ds="http://schemas.openxmlformats.org/officeDocument/2006/customXml" ds:itemID="{F31DF4C8-2196-48AF-A683-888DCD6A5DB9}">
  <ds:schemaRefs/>
</ds:datastoreItem>
</file>

<file path=customXml/itemProps17.xml><?xml version="1.0" encoding="utf-8"?>
<ds:datastoreItem xmlns:ds="http://schemas.openxmlformats.org/officeDocument/2006/customXml" ds:itemID="{40A4B3AF-3CF6-46EF-8500-5C1AC452E8CC}">
  <ds:schemaRefs/>
</ds:datastoreItem>
</file>

<file path=customXml/itemProps2.xml><?xml version="1.0" encoding="utf-8"?>
<ds:datastoreItem xmlns:ds="http://schemas.openxmlformats.org/officeDocument/2006/customXml" ds:itemID="{EBDC5505-A434-4A82-9072-A3D76E71C0E5}">
  <ds:schemaRefs/>
</ds:datastoreItem>
</file>

<file path=customXml/itemProps3.xml><?xml version="1.0" encoding="utf-8"?>
<ds:datastoreItem xmlns:ds="http://schemas.openxmlformats.org/officeDocument/2006/customXml" ds:itemID="{711D1B2A-853F-4617-B23D-291E908EFA7C}">
  <ds:schemaRefs/>
</ds:datastoreItem>
</file>

<file path=customXml/itemProps4.xml><?xml version="1.0" encoding="utf-8"?>
<ds:datastoreItem xmlns:ds="http://schemas.openxmlformats.org/officeDocument/2006/customXml" ds:itemID="{F7845A2D-9DBD-4106-BFC3-922158575F2D}">
  <ds:schemaRefs/>
</ds:datastoreItem>
</file>

<file path=customXml/itemProps5.xml><?xml version="1.0" encoding="utf-8"?>
<ds:datastoreItem xmlns:ds="http://schemas.openxmlformats.org/officeDocument/2006/customXml" ds:itemID="{749E203C-140B-4671-830C-5C614BF2AB16}">
  <ds:schemaRefs/>
</ds:datastoreItem>
</file>

<file path=customXml/itemProps6.xml><?xml version="1.0" encoding="utf-8"?>
<ds:datastoreItem xmlns:ds="http://schemas.openxmlformats.org/officeDocument/2006/customXml" ds:itemID="{E50F1946-8CFA-466F-AF17-50FE596CB9CF}">
  <ds:schemaRefs/>
</ds:datastoreItem>
</file>

<file path=customXml/itemProps7.xml><?xml version="1.0" encoding="utf-8"?>
<ds:datastoreItem xmlns:ds="http://schemas.openxmlformats.org/officeDocument/2006/customXml" ds:itemID="{F484D154-C0EC-4F26-A7A1-015D3A8875AF}">
  <ds:schemaRefs/>
</ds:datastoreItem>
</file>

<file path=customXml/itemProps8.xml><?xml version="1.0" encoding="utf-8"?>
<ds:datastoreItem xmlns:ds="http://schemas.openxmlformats.org/officeDocument/2006/customXml" ds:itemID="{062B4412-E719-4A7E-979C-242946425C28}">
  <ds:schemaRefs/>
</ds:datastoreItem>
</file>

<file path=customXml/itemProps9.xml><?xml version="1.0" encoding="utf-8"?>
<ds:datastoreItem xmlns:ds="http://schemas.openxmlformats.org/officeDocument/2006/customXml" ds:itemID="{D0778C64-3049-408D-BFEB-B274D1FBB91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Resultado Final</vt:lpstr>
      <vt:lpstr>Equipe 1</vt:lpstr>
      <vt:lpstr>Insumos 1</vt:lpstr>
      <vt:lpstr>Base Propostas</vt:lpstr>
      <vt:lpstr>BasePropostasFiltro</vt:lpstr>
      <vt:lpstr>Tabela Apont Uteis</vt:lpstr>
      <vt:lpstr>Tabela Apont Domingo e Feriado</vt:lpstr>
      <vt:lpstr>Base Insumos</vt:lpstr>
      <vt:lpstr>Planilha1</vt:lpstr>
      <vt:lpstr>BaseAnoMesSituação</vt:lpstr>
      <vt:lpstr>Resultado</vt:lpstr>
      <vt:lpstr>Base Situação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masca</dc:creator>
  <cp:lastModifiedBy>Abraão Tavares</cp:lastModifiedBy>
  <cp:lastPrinted>2009-04-17T17:21:45Z</cp:lastPrinted>
  <dcterms:created xsi:type="dcterms:W3CDTF">2006-11-10T12:44:46Z</dcterms:created>
  <dcterms:modified xsi:type="dcterms:W3CDTF">2021-04-15T16:28:51Z</dcterms:modified>
</cp:coreProperties>
</file>