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D:\Financas\Desktop\"/>
    </mc:Choice>
  </mc:AlternateContent>
  <bookViews>
    <workbookView xWindow="-120" yWindow="-120" windowWidth="20730" windowHeight="11160" tabRatio="380" activeTab="2"/>
  </bookViews>
  <sheets>
    <sheet name="Habitese" sheetId="2" r:id="rId1"/>
    <sheet name="Dados" sheetId="3" r:id="rId2"/>
    <sheet name="Notificação" sheetId="5" r:id="rId3"/>
  </sheets>
  <definedNames>
    <definedName name="_xlnm.Print_Area" localSheetId="0">Habitese!$A$1:$L$49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2" l="1"/>
  <c r="M12" i="2" l="1"/>
  <c r="K14" i="2" s="1"/>
  <c r="K32" i="2" l="1"/>
  <c r="K36" i="2" s="1"/>
  <c r="J43" i="2"/>
  <c r="M16" i="2" l="1"/>
  <c r="K16" i="2" s="1"/>
  <c r="M18" i="2" l="1"/>
  <c r="K18" i="2" s="1"/>
  <c r="M20" i="2"/>
  <c r="K20" i="2" l="1"/>
  <c r="M22" i="2" s="1"/>
  <c r="K22" i="2" s="1"/>
  <c r="M26" i="2" s="1"/>
  <c r="K26" i="2" l="1"/>
  <c r="M30" i="2" l="1"/>
  <c r="K30" i="2" s="1"/>
  <c r="K40" i="2" s="1"/>
</calcChain>
</file>

<file path=xl/sharedStrings.xml><?xml version="1.0" encoding="utf-8"?>
<sst xmlns="http://schemas.openxmlformats.org/spreadsheetml/2006/main" count="166" uniqueCount="121">
  <si>
    <t>Cálculo realizado por:</t>
  </si>
  <si>
    <t>PICOS (PI),</t>
  </si>
  <si>
    <t>R$</t>
  </si>
  <si>
    <t>Total Gerak dos Tributos a ser recolhido ( 11+12+13+14)</t>
  </si>
  <si>
    <t>Valor da Taxa de Expediente</t>
  </si>
  <si>
    <t>Valor da  Carta de  HABITE-SE</t>
  </si>
  <si>
    <t>Valor da Aliquota Setor I</t>
  </si>
  <si>
    <t>m2</t>
  </si>
  <si>
    <t xml:space="preserve">Área Construída Metragem Quadrada </t>
  </si>
  <si>
    <t>Valor do ISS Imposto Sobre Serviços a Recolher  ( 8+ 9)</t>
  </si>
  <si>
    <t>Valor do ISS  Retido na Fonte  Fixo ( Anuidade Profissional Libeal  Engenheiro)</t>
  </si>
  <si>
    <t>Valor do ISS Próprio Construção a Recolher (6-7)</t>
  </si>
  <si>
    <t>Valor do ISS Próprio Construção = Recolhido</t>
  </si>
  <si>
    <t>Valor do ISS Próprio Construção = (5% sobre o valor do campo 5)</t>
  </si>
  <si>
    <t>Valor da Mão-de-Obra = 35,00% do Custo Global da Obras</t>
  </si>
  <si>
    <t>,</t>
  </si>
  <si>
    <t>Valor do abatimento (REDUÇÃO) de 65,00%</t>
  </si>
  <si>
    <t>Custo Global da Obra para Efeito de Cálculo = 1*2</t>
  </si>
  <si>
    <t>Valor do CUB Padrão Baixo Construção Residencial</t>
  </si>
  <si>
    <t>Metragem Quadrada da Obra</t>
  </si>
  <si>
    <t>Alvara de Construção nº</t>
  </si>
  <si>
    <t>Piaui</t>
  </si>
  <si>
    <t>Picos</t>
  </si>
  <si>
    <t>CEP</t>
  </si>
  <si>
    <t xml:space="preserve">Endereço: </t>
  </si>
  <si>
    <t>CNPJ/CPF/MF nº</t>
  </si>
  <si>
    <t xml:space="preserve"> Processo: Nº</t>
  </si>
  <si>
    <t>Proprietário :</t>
  </si>
  <si>
    <t>DEMONSTRATIVO DE CÁLCULO DO ISS - MUNICIPIO DE PICOS</t>
  </si>
  <si>
    <t>RES - R-16'N'</t>
  </si>
  <si>
    <t>RES - PIS'B'</t>
  </si>
  <si>
    <t>COM - CSL-16'A'</t>
  </si>
  <si>
    <t>COM - CSL-16'N'</t>
  </si>
  <si>
    <t>RES - R-16'A'</t>
  </si>
  <si>
    <t>RES - R-8'N'</t>
  </si>
  <si>
    <t>RES - R-8'B'</t>
  </si>
  <si>
    <t>IND - GI</t>
  </si>
  <si>
    <t>COM - CSL-8'A'</t>
  </si>
  <si>
    <t>COM - CSL-8'N'</t>
  </si>
  <si>
    <t>RES - R-8'A'</t>
  </si>
  <si>
    <t>RES - PP-4'N'</t>
  </si>
  <si>
    <t>RES - PP-4'B'</t>
  </si>
  <si>
    <t>IND - RP1Q</t>
  </si>
  <si>
    <t>COM - CAL-8'A'</t>
  </si>
  <si>
    <t>COM - CAL-8'N'</t>
  </si>
  <si>
    <t>RES - R-1'A'</t>
  </si>
  <si>
    <t>RES - R-1'N'</t>
  </si>
  <si>
    <t>RES - R-1'B'</t>
  </si>
  <si>
    <t>Bairro:</t>
  </si>
  <si>
    <t>PAULO CEZAR</t>
  </si>
  <si>
    <t>CATAVENTO</t>
  </si>
  <si>
    <t>64607-240</t>
  </si>
  <si>
    <t>PROPRIETÁRIO</t>
  </si>
  <si>
    <t>PROCESSO</t>
  </si>
  <si>
    <t>CNPJ/CPF</t>
  </si>
  <si>
    <t>ENDEREÇO</t>
  </si>
  <si>
    <t>BAIRRO</t>
  </si>
  <si>
    <t>ALVARÁ</t>
  </si>
  <si>
    <t>METRAGEM</t>
  </si>
  <si>
    <t>PADRÃO DE COBRANÇA</t>
  </si>
  <si>
    <t>SUB-PADRÃO</t>
  </si>
  <si>
    <t>SERVIDOR</t>
  </si>
  <si>
    <t>227.342.603-87</t>
  </si>
  <si>
    <t>RUA JOAQUIM JOVINO, 2359</t>
  </si>
  <si>
    <t>888/2024</t>
  </si>
  <si>
    <t>5566/2024</t>
  </si>
  <si>
    <t>PADRÃO COM ALTO</t>
  </si>
  <si>
    <t>PC</t>
  </si>
  <si>
    <t>REMEDIOS BORGES</t>
  </si>
  <si>
    <t>3344/2024</t>
  </si>
  <si>
    <t>361.911.403-04</t>
  </si>
  <si>
    <t>AV HELVIDIO NUNES, S/N</t>
  </si>
  <si>
    <t>64607-330</t>
  </si>
  <si>
    <t>DATA</t>
  </si>
  <si>
    <t>222/2024</t>
  </si>
  <si>
    <t>PADRÃO RES ALTO</t>
  </si>
  <si>
    <t>21/09/2024 - 19:55</t>
  </si>
  <si>
    <t>WALCKENIA BORGES</t>
  </si>
  <si>
    <t>3399/2024</t>
  </si>
  <si>
    <t>014.123.000-99</t>
  </si>
  <si>
    <t>AV TAL, S/N</t>
  </si>
  <si>
    <t>TAL</t>
  </si>
  <si>
    <t>66777-777</t>
  </si>
  <si>
    <t>111/2024</t>
  </si>
  <si>
    <t>21/09/2024 - 23:01</t>
  </si>
  <si>
    <t>NOME</t>
  </si>
  <si>
    <t>DATA EMISSÃO</t>
  </si>
  <si>
    <t>R$ VALOR</t>
  </si>
  <si>
    <t>CPF/CNPJ</t>
  </si>
  <si>
    <t>NOTIFICAÇÃO Nº</t>
  </si>
  <si>
    <t>DATA NOTIFICAÇÃO</t>
  </si>
  <si>
    <t>AV SEN HELVIDIO NUNES, S/N</t>
  </si>
  <si>
    <t>DNER</t>
  </si>
  <si>
    <t>30/09/2024</t>
  </si>
  <si>
    <t>FRAUSO</t>
  </si>
  <si>
    <t>276/2024</t>
  </si>
  <si>
    <t>1.933,25</t>
  </si>
  <si>
    <t>RUA JOQUIM JOVINO, 2359</t>
  </si>
  <si>
    <t>349/2024</t>
  </si>
  <si>
    <t>2.109,33</t>
  </si>
  <si>
    <t>CAUAN</t>
  </si>
  <si>
    <t>EUFRASIO LEONIDAS MACHADO</t>
  </si>
  <si>
    <t>2345/2024</t>
  </si>
  <si>
    <t>222.333.444-88</t>
  </si>
  <si>
    <t>RUA SANTA RITA, S/N</t>
  </si>
  <si>
    <t>CANTO DA VARZEA</t>
  </si>
  <si>
    <t>66303-00</t>
  </si>
  <si>
    <t>934/2024</t>
  </si>
  <si>
    <t>MARCIO</t>
  </si>
  <si>
    <t>PADRÃO RES NORMAL</t>
  </si>
  <si>
    <t>26/09/2024 - 15:05</t>
  </si>
  <si>
    <t>26/09/2024 - 21:39</t>
  </si>
  <si>
    <t>Valor do CUB Padrão Normal Construção Residencial</t>
  </si>
  <si>
    <t>Valor do CUB Padrão Alto Construção Residencial</t>
  </si>
  <si>
    <t>Valor do CUB Padrão Normal Construção Comercial</t>
  </si>
  <si>
    <t>Valor do CUB Padrão Alto Construção Comercial</t>
  </si>
  <si>
    <t>Valor do CUB Padrão Alto Construção Industrial</t>
  </si>
  <si>
    <t>TIPO DE DÉBITO</t>
  </si>
  <si>
    <t>TAXA DE LICENÇA - ALVARÁ</t>
  </si>
  <si>
    <t>IPTU</t>
  </si>
  <si>
    <t>ISS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</si>
</sst>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00000\-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u/>
      <sz val="18"/>
      <name val="Arial"/>
      <family val="2"/>
    </font>
    <font>
      <i/>
      <sz val="18"/>
      <name val="Gloucester MT Extra Condensed"/>
      <family val="1"/>
    </font>
    <font>
      <sz val="24"/>
      <name val="Gloucester MT Extra Condensed"/>
      <family val="1"/>
    </font>
    <font>
      <sz val="18"/>
      <name val="Gloucester MT Extra Condensed"/>
      <family val="1"/>
    </font>
    <font>
      <sz val="18"/>
      <name val="Calibri"/>
      <family val="2"/>
      <scheme val="minor"/>
    </font>
    <font>
      <sz val="26"/>
      <name val="Gloucester MT Extra Condensed"/>
      <family val="1"/>
    </font>
    <font>
      <i/>
      <sz val="18"/>
      <name val="Calibri"/>
      <family val="2"/>
      <scheme val="minor"/>
    </font>
    <font>
      <sz val="14"/>
      <name val="Times New Roman"/>
      <family val="1"/>
    </font>
    <font>
      <b/>
      <sz val="14"/>
      <name val="Arial"/>
      <family val="2"/>
    </font>
    <font>
      <sz val="14.5"/>
      <name val="Times New Roman"/>
      <family val="1"/>
    </font>
    <font>
      <b/>
      <sz val="16"/>
      <color theme="1"/>
      <name val="Calibri"/>
      <family val="2"/>
      <scheme val="minor"/>
    </font>
    <font>
      <b/>
      <sz val="14.5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4"/>
      <color theme="1"/>
      <name val="Calibri"/>
      <family val="2"/>
      <scheme val="minor"/>
    </font>
    <font>
      <sz val="12"/>
      <name val="Arial"/>
      <family val="2"/>
    </font>
    <font>
      <sz val="16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/>
    <xf numFmtId="0" fontId="2" fillId="0" borderId="12" xfId="0" applyFont="1" applyBorder="1"/>
    <xf numFmtId="0" fontId="2" fillId="0" borderId="5" xfId="0" applyFont="1" applyBorder="1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2" fillId="0" borderId="17" xfId="0" applyFont="1" applyBorder="1"/>
    <xf numFmtId="0" fontId="2" fillId="0" borderId="16" xfId="0" applyFont="1" applyBorder="1"/>
    <xf numFmtId="0" fontId="4" fillId="0" borderId="10" xfId="0" applyFont="1" applyBorder="1" applyAlignment="1">
      <alignment horizontal="center"/>
    </xf>
    <xf numFmtId="164" fontId="4" fillId="2" borderId="10" xfId="1" applyFont="1" applyFill="1" applyBorder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/>
    <xf numFmtId="164" fontId="4" fillId="0" borderId="10" xfId="1" applyFont="1" applyBorder="1"/>
    <xf numFmtId="4" fontId="4" fillId="0" borderId="10" xfId="1" applyNumberFormat="1" applyFont="1" applyBorder="1"/>
    <xf numFmtId="0" fontId="9" fillId="0" borderId="0" xfId="0" applyFont="1"/>
    <xf numFmtId="2" fontId="9" fillId="0" borderId="0" xfId="0" applyNumberFormat="1" applyFont="1"/>
    <xf numFmtId="2" fontId="4" fillId="0" borderId="0" xfId="0" applyNumberFormat="1" applyFont="1"/>
    <xf numFmtId="0" fontId="4" fillId="2" borderId="7" xfId="0" applyFont="1" applyFill="1" applyBorder="1" applyAlignment="1">
      <alignment horizontal="center"/>
    </xf>
    <xf numFmtId="164" fontId="4" fillId="2" borderId="10" xfId="1" applyFont="1" applyFill="1" applyBorder="1"/>
    <xf numFmtId="0" fontId="4" fillId="0" borderId="13" xfId="0" applyFont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2" fontId="4" fillId="2" borderId="13" xfId="0" applyNumberFormat="1" applyFont="1" applyFill="1" applyBorder="1"/>
    <xf numFmtId="0" fontId="4" fillId="2" borderId="5" xfId="0" applyFont="1" applyFill="1" applyBorder="1" applyAlignment="1">
      <alignment horizontal="center"/>
    </xf>
    <xf numFmtId="2" fontId="4" fillId="0" borderId="13" xfId="0" applyNumberFormat="1" applyFont="1" applyBorder="1"/>
    <xf numFmtId="0" fontId="4" fillId="0" borderId="5" xfId="0" applyFont="1" applyBorder="1" applyAlignment="1">
      <alignment horizontal="center"/>
    </xf>
    <xf numFmtId="2" fontId="4" fillId="0" borderId="10" xfId="0" applyNumberFormat="1" applyFont="1" applyBorder="1"/>
    <xf numFmtId="0" fontId="4" fillId="0" borderId="3" xfId="0" applyFont="1" applyBorder="1" applyAlignment="1">
      <alignment horizontal="center"/>
    </xf>
    <xf numFmtId="0" fontId="2" fillId="0" borderId="9" xfId="0" applyFont="1" applyBorder="1"/>
    <xf numFmtId="0" fontId="2" fillId="0" borderId="8" xfId="0" applyFont="1" applyBorder="1"/>
    <xf numFmtId="0" fontId="10" fillId="0" borderId="0" xfId="0" applyFont="1"/>
    <xf numFmtId="0" fontId="11" fillId="0" borderId="0" xfId="0" applyFont="1" applyAlignment="1">
      <alignment horizontal="right"/>
    </xf>
    <xf numFmtId="0" fontId="2" fillId="0" borderId="7" xfId="0" applyFont="1" applyBorder="1"/>
    <xf numFmtId="0" fontId="2" fillId="0" borderId="6" xfId="0" applyFont="1" applyBorder="1"/>
    <xf numFmtId="0" fontId="12" fillId="0" borderId="6" xfId="0" applyFont="1" applyBorder="1"/>
    <xf numFmtId="0" fontId="10" fillId="0" borderId="6" xfId="0" applyFont="1" applyBorder="1"/>
    <xf numFmtId="0" fontId="12" fillId="0" borderId="0" xfId="0" applyFont="1"/>
    <xf numFmtId="0" fontId="2" fillId="0" borderId="3" xfId="0" applyFont="1" applyBorder="1"/>
    <xf numFmtId="0" fontId="2" fillId="0" borderId="2" xfId="0" applyFont="1" applyBorder="1"/>
    <xf numFmtId="0" fontId="12" fillId="0" borderId="2" xfId="0" applyFont="1" applyBorder="1"/>
    <xf numFmtId="0" fontId="10" fillId="0" borderId="2" xfId="0" applyFont="1" applyBorder="1"/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22" fontId="0" fillId="0" borderId="0" xfId="0" applyNumberFormat="1" applyAlignment="1">
      <alignment horizontal="center"/>
    </xf>
    <xf numFmtId="0" fontId="15" fillId="0" borderId="0" xfId="0" applyFont="1" applyAlignment="1">
      <alignment horizontal="right"/>
    </xf>
    <xf numFmtId="165" fontId="11" fillId="0" borderId="0" xfId="0" applyNumberFormat="1" applyFont="1" applyAlignment="1">
      <alignment horizontal="center"/>
    </xf>
    <xf numFmtId="0" fontId="11" fillId="0" borderId="0" xfId="0" applyFont="1"/>
    <xf numFmtId="0" fontId="17" fillId="0" borderId="0" xfId="0" applyFont="1" applyAlignment="1">
      <alignment horizontal="center"/>
    </xf>
    <xf numFmtId="22" fontId="17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0" fontId="4" fillId="0" borderId="13" xfId="0" applyFont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11" fillId="0" borderId="0" xfId="0" applyFont="1" applyAlignment="1">
      <alignment horizontal="center"/>
    </xf>
    <xf numFmtId="164" fontId="2" fillId="0" borderId="0" xfId="1" applyFont="1" applyBorder="1"/>
    <xf numFmtId="0" fontId="18" fillId="0" borderId="0" xfId="0" applyFont="1"/>
    <xf numFmtId="0" fontId="3" fillId="0" borderId="5" xfId="0" applyFont="1" applyBorder="1"/>
    <xf numFmtId="0" fontId="2" fillId="0" borderId="5" xfId="0" applyFont="1" applyBorder="1" applyAlignment="1">
      <alignment horizontal="center"/>
    </xf>
    <xf numFmtId="4" fontId="4" fillId="0" borderId="12" xfId="1" applyNumberFormat="1" applyFont="1" applyBorder="1"/>
    <xf numFmtId="164" fontId="4" fillId="0" borderId="12" xfId="1" applyFont="1" applyBorder="1"/>
    <xf numFmtId="0" fontId="19" fillId="0" borderId="0" xfId="0" applyFont="1" applyAlignment="1">
      <alignment horizontal="center"/>
    </xf>
    <xf numFmtId="14" fontId="17" fillId="0" borderId="0" xfId="0" applyNumberFormat="1" applyFont="1" applyAlignment="1">
      <alignment horizontal="center"/>
    </xf>
    <xf numFmtId="0" fontId="16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4" fontId="16" fillId="0" borderId="0" xfId="0" applyNumberFormat="1" applyFont="1" applyAlignment="1">
      <alignment horizontal="center"/>
    </xf>
    <xf numFmtId="0" fontId="4" fillId="0" borderId="15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4" fillId="0" borderId="10" xfId="0" applyFont="1" applyBorder="1" applyAlignment="1">
      <alignment horizontal="left"/>
    </xf>
    <xf numFmtId="0" fontId="11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4" fillId="2" borderId="15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14" fontId="11" fillId="0" borderId="0" xfId="0" applyNumberFormat="1" applyFont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3" xfId="0" applyFont="1" applyBorder="1" applyAlignment="1">
      <alignment horizontal="left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/>
  <dimension ref="A1:U48"/>
  <sheetViews>
    <sheetView showGridLines="0" view="pageBreakPreview" zoomScale="85" zoomScaleNormal="100" zoomScaleSheetLayoutView="85" workbookViewId="0">
      <selection activeCell="Q14" sqref="Q14"/>
    </sheetView>
  </sheetViews>
  <sheetFormatPr defaultRowHeight="20.25" x14ac:dyDescent="0.3"/>
  <cols>
    <col min="1" max="1" width="2.140625" style="1" customWidth="1"/>
    <col min="2" max="2" width="0.85546875" style="1" customWidth="1"/>
    <col min="3" max="3" width="5.7109375" style="1" customWidth="1"/>
    <col min="4" max="4" width="15.28515625" style="1" customWidth="1"/>
    <col min="5" max="7" width="9.140625" style="1"/>
    <col min="8" max="8" width="29.85546875" style="1" customWidth="1"/>
    <col min="9" max="9" width="9.140625" style="1"/>
    <col min="10" max="10" width="7.140625" style="1" customWidth="1"/>
    <col min="11" max="11" width="22.85546875" style="1" customWidth="1"/>
    <col min="12" max="12" width="1.140625" style="1" customWidth="1"/>
    <col min="13" max="13" width="17" style="3" customWidth="1"/>
    <col min="14" max="14" width="16.140625" style="55" customWidth="1"/>
    <col min="15" max="15" width="13.42578125" style="1" customWidth="1"/>
    <col min="16" max="16" width="58.7109375" style="56" customWidth="1"/>
    <col min="17" max="17" width="53.28515625" style="61" customWidth="1"/>
    <col min="18" max="16384" width="9.140625" style="1"/>
  </cols>
  <sheetData>
    <row r="1" spans="1:21" ht="22.5" x14ac:dyDescent="0.3">
      <c r="M1" s="1"/>
      <c r="N1" s="1" t="s">
        <v>47</v>
      </c>
      <c r="O1" s="55">
        <v>1482.99</v>
      </c>
      <c r="P1" s="56" t="s">
        <v>18</v>
      </c>
      <c r="R1" s="14"/>
      <c r="S1" s="14"/>
      <c r="T1" s="14"/>
      <c r="U1" s="14"/>
    </row>
    <row r="2" spans="1:21" ht="23.25" x14ac:dyDescent="0.35">
      <c r="A2" s="64" t="s">
        <v>28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4"/>
      <c r="M2" s="57"/>
      <c r="N2" s="1" t="s">
        <v>41</v>
      </c>
      <c r="O2" s="55">
        <v>1416.01</v>
      </c>
      <c r="P2" s="56" t="s">
        <v>18</v>
      </c>
      <c r="R2" s="14"/>
      <c r="S2" s="14"/>
      <c r="T2" s="14"/>
      <c r="U2" s="14"/>
    </row>
    <row r="3" spans="1:21" ht="22.5" x14ac:dyDescent="0.3">
      <c r="N3" s="1" t="s">
        <v>35</v>
      </c>
      <c r="O3" s="55">
        <v>1332.82</v>
      </c>
      <c r="P3" s="56" t="s">
        <v>18</v>
      </c>
      <c r="Q3" s="61" t="s">
        <v>117</v>
      </c>
      <c r="R3" s="14"/>
      <c r="S3" s="14"/>
      <c r="T3" s="14"/>
      <c r="U3" s="14"/>
    </row>
    <row r="4" spans="1:21" ht="30" x14ac:dyDescent="0.4">
      <c r="B4" s="71" t="s">
        <v>27</v>
      </c>
      <c r="C4" s="71"/>
      <c r="D4" s="71"/>
      <c r="E4" s="63"/>
      <c r="F4" s="63"/>
      <c r="G4" s="63"/>
      <c r="H4" s="63"/>
      <c r="I4" s="67" t="s">
        <v>26</v>
      </c>
      <c r="J4" s="67"/>
      <c r="K4" s="54"/>
      <c r="L4" s="5"/>
      <c r="M4" s="58"/>
      <c r="N4" s="1" t="s">
        <v>30</v>
      </c>
      <c r="O4" s="55">
        <v>976.88</v>
      </c>
      <c r="P4" s="56" t="s">
        <v>18</v>
      </c>
      <c r="Q4" s="61" t="s">
        <v>118</v>
      </c>
      <c r="R4" s="14"/>
      <c r="S4" s="14"/>
      <c r="T4" s="14"/>
      <c r="U4" s="14"/>
    </row>
    <row r="5" spans="1:21" ht="23.25" x14ac:dyDescent="0.35">
      <c r="B5" s="71" t="s">
        <v>25</v>
      </c>
      <c r="C5" s="71"/>
      <c r="D5" s="71"/>
      <c r="E5" s="68"/>
      <c r="F5" s="68"/>
      <c r="G5" s="6"/>
      <c r="H5" s="6"/>
      <c r="I5" s="7"/>
      <c r="J5" s="7"/>
      <c r="K5" s="7"/>
      <c r="L5" s="7"/>
      <c r="N5" s="1" t="s">
        <v>46</v>
      </c>
      <c r="O5" s="55">
        <v>1686.65</v>
      </c>
      <c r="P5" s="56" t="s">
        <v>112</v>
      </c>
      <c r="Q5" s="61" t="s">
        <v>119</v>
      </c>
      <c r="R5" s="14"/>
      <c r="S5" s="14"/>
      <c r="T5" s="14"/>
      <c r="U5" s="14"/>
    </row>
    <row r="6" spans="1:21" ht="23.25" x14ac:dyDescent="0.35">
      <c r="B6" s="71" t="s">
        <v>24</v>
      </c>
      <c r="C6" s="71"/>
      <c r="D6" s="71"/>
      <c r="E6" s="63"/>
      <c r="F6" s="63"/>
      <c r="G6" s="63"/>
      <c r="H6" s="63"/>
      <c r="I6" s="46" t="s">
        <v>48</v>
      </c>
      <c r="J6" s="63"/>
      <c r="K6" s="63"/>
      <c r="L6" s="7"/>
      <c r="N6" s="1" t="s">
        <v>40</v>
      </c>
      <c r="O6" s="55">
        <v>1579.85</v>
      </c>
      <c r="P6" s="56" t="s">
        <v>112</v>
      </c>
      <c r="Q6" s="61" t="s">
        <v>120</v>
      </c>
      <c r="R6" s="14"/>
      <c r="S6" s="14"/>
      <c r="T6" s="14"/>
      <c r="U6" s="14"/>
    </row>
    <row r="7" spans="1:21" ht="22.5" x14ac:dyDescent="0.3">
      <c r="B7" s="71" t="s">
        <v>23</v>
      </c>
      <c r="C7" s="71"/>
      <c r="D7" s="47"/>
      <c r="E7" s="73" t="s">
        <v>22</v>
      </c>
      <c r="F7" s="73"/>
      <c r="G7" s="73"/>
      <c r="H7" s="48" t="s">
        <v>21</v>
      </c>
      <c r="I7" s="6"/>
      <c r="J7" s="6"/>
      <c r="K7" s="6"/>
      <c r="L7" s="6"/>
      <c r="N7" s="1" t="s">
        <v>34</v>
      </c>
      <c r="O7" s="55">
        <v>1408.83</v>
      </c>
      <c r="P7" s="56" t="s">
        <v>112</v>
      </c>
      <c r="R7" s="14"/>
      <c r="S7" s="14"/>
      <c r="T7" s="14"/>
      <c r="U7" s="14"/>
    </row>
    <row r="8" spans="1:21" ht="22.5" x14ac:dyDescent="0.3">
      <c r="N8" s="1" t="s">
        <v>29</v>
      </c>
      <c r="O8" s="55">
        <v>1378.31</v>
      </c>
      <c r="P8" s="56" t="s">
        <v>112</v>
      </c>
      <c r="R8" s="14"/>
      <c r="S8" s="14"/>
      <c r="T8" s="14"/>
      <c r="U8" s="14"/>
    </row>
    <row r="9" spans="1:21" ht="33" x14ac:dyDescent="0.45">
      <c r="H9" s="74" t="s">
        <v>20</v>
      </c>
      <c r="I9" s="74"/>
      <c r="J9" s="75"/>
      <c r="K9" s="75"/>
      <c r="L9" s="8"/>
      <c r="N9" s="1" t="s">
        <v>45</v>
      </c>
      <c r="O9" s="55">
        <v>2496.7800000000002</v>
      </c>
      <c r="P9" s="56" t="s">
        <v>113</v>
      </c>
      <c r="R9" s="14"/>
      <c r="S9" s="14"/>
      <c r="T9" s="14"/>
      <c r="U9" s="14"/>
    </row>
    <row r="10" spans="1:21" ht="23.25" thickBot="1" x14ac:dyDescent="0.35">
      <c r="N10" s="1" t="s">
        <v>39</v>
      </c>
      <c r="O10" s="55">
        <v>1961.75</v>
      </c>
      <c r="P10" s="56" t="s">
        <v>113</v>
      </c>
      <c r="R10" s="14"/>
      <c r="S10" s="14"/>
      <c r="T10" s="14"/>
      <c r="U10" s="14"/>
    </row>
    <row r="11" spans="1:21" ht="22.5" x14ac:dyDescent="0.3">
      <c r="B11" s="9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2"/>
      <c r="N11" s="1" t="s">
        <v>33</v>
      </c>
      <c r="O11" s="55">
        <v>1828.92</v>
      </c>
      <c r="P11" s="56" t="s">
        <v>113</v>
      </c>
      <c r="R11" s="14"/>
      <c r="S11" s="14"/>
      <c r="T11" s="14"/>
      <c r="U11" s="14"/>
    </row>
    <row r="12" spans="1:21" ht="22.5" x14ac:dyDescent="0.3">
      <c r="B12" s="2"/>
      <c r="C12" s="11">
        <v>1</v>
      </c>
      <c r="D12" s="69" t="s">
        <v>19</v>
      </c>
      <c r="E12" s="70"/>
      <c r="F12" s="70"/>
      <c r="G12" s="70"/>
      <c r="H12" s="70"/>
      <c r="I12" s="70"/>
      <c r="J12" s="11" t="s">
        <v>7</v>
      </c>
      <c r="K12" s="12"/>
      <c r="M12" s="2" t="str">
        <f>IF(K12&lt;70,"",M1)</f>
        <v/>
      </c>
      <c r="N12" s="1" t="s">
        <v>44</v>
      </c>
      <c r="O12" s="55">
        <v>1650.71</v>
      </c>
      <c r="P12" s="56" t="s">
        <v>114</v>
      </c>
      <c r="R12" s="14"/>
      <c r="S12" s="14"/>
      <c r="T12" s="14"/>
      <c r="U12" s="14"/>
    </row>
    <row r="13" spans="1:21" ht="5.0999999999999996" customHeight="1" x14ac:dyDescent="0.3">
      <c r="B13" s="2"/>
      <c r="C13" s="13"/>
      <c r="D13" s="14"/>
      <c r="E13" s="14"/>
      <c r="F13" s="14"/>
      <c r="G13" s="14"/>
      <c r="H13" s="14"/>
      <c r="I13" s="14"/>
      <c r="J13" s="14"/>
      <c r="K13" s="14"/>
      <c r="M13" s="2"/>
      <c r="N13" s="1" t="s">
        <v>38</v>
      </c>
      <c r="O13" s="55">
        <v>1377.82</v>
      </c>
    </row>
    <row r="14" spans="1:21" ht="22.5" x14ac:dyDescent="0.3">
      <c r="B14" s="2"/>
      <c r="C14" s="11">
        <v>2</v>
      </c>
      <c r="D14" s="72" t="str">
        <f>IF(ISERROR(VLOOKUP(M1,N1:U18,3,0))," ",VLOOKUP(M1,N1:U18,3,0))</f>
        <v xml:space="preserve"> </v>
      </c>
      <c r="E14" s="72"/>
      <c r="F14" s="72"/>
      <c r="G14" s="72"/>
      <c r="H14" s="72"/>
      <c r="I14" s="69"/>
      <c r="J14" s="11" t="s">
        <v>2</v>
      </c>
      <c r="K14" s="15" t="str">
        <f>IF(ISERROR(VLOOKUP(M12,N1:O19,2,0)),"",VLOOKUP(M1,N1:O19,2,0))</f>
        <v/>
      </c>
      <c r="M14" s="2"/>
      <c r="N14" s="1" t="s">
        <v>32</v>
      </c>
      <c r="O14" s="55">
        <v>1840.11</v>
      </c>
      <c r="P14" s="56" t="s">
        <v>114</v>
      </c>
      <c r="R14" s="14"/>
      <c r="S14" s="14"/>
      <c r="T14" s="14"/>
      <c r="U14" s="14"/>
    </row>
    <row r="15" spans="1:21" ht="5.0999999999999996" customHeight="1" x14ac:dyDescent="0.3">
      <c r="B15" s="2"/>
      <c r="C15" s="13"/>
      <c r="D15" s="14"/>
      <c r="E15" s="14"/>
      <c r="F15" s="14"/>
      <c r="G15" s="14"/>
      <c r="H15" s="14"/>
      <c r="I15" s="14"/>
      <c r="J15" s="14"/>
      <c r="K15" s="14"/>
      <c r="M15" s="2"/>
      <c r="N15" s="1" t="s">
        <v>43</v>
      </c>
      <c r="O15" s="55">
        <v>1792.76</v>
      </c>
    </row>
    <row r="16" spans="1:21" ht="22.5" x14ac:dyDescent="0.3">
      <c r="B16" s="2"/>
      <c r="C16" s="11">
        <v>3</v>
      </c>
      <c r="D16" s="72" t="s">
        <v>17</v>
      </c>
      <c r="E16" s="72"/>
      <c r="F16" s="72"/>
      <c r="G16" s="72"/>
      <c r="H16" s="72"/>
      <c r="I16" s="69"/>
      <c r="J16" s="11" t="s">
        <v>2</v>
      </c>
      <c r="K16" s="16" t="str">
        <f>IF(K14="","",M16)</f>
        <v/>
      </c>
      <c r="M16" s="59" t="e">
        <f>($K$12*$K$14)</f>
        <v>#VALUE!</v>
      </c>
      <c r="N16" s="1" t="s">
        <v>37</v>
      </c>
      <c r="O16" s="55">
        <v>1518.83</v>
      </c>
      <c r="P16" s="56" t="s">
        <v>115</v>
      </c>
      <c r="R16" s="14"/>
      <c r="S16" s="14"/>
      <c r="T16" s="14"/>
      <c r="U16" s="14"/>
    </row>
    <row r="17" spans="2:21" ht="5.0999999999999996" customHeight="1" x14ac:dyDescent="0.35">
      <c r="B17" s="2"/>
      <c r="C17" s="13"/>
      <c r="D17" s="17"/>
      <c r="E17" s="17"/>
      <c r="F17" s="17"/>
      <c r="G17" s="17"/>
      <c r="H17" s="17"/>
      <c r="I17" s="17"/>
      <c r="J17" s="17"/>
      <c r="K17" s="18"/>
      <c r="M17" s="2"/>
      <c r="N17" s="1" t="s">
        <v>31</v>
      </c>
      <c r="O17" s="55">
        <v>2028.06</v>
      </c>
    </row>
    <row r="18" spans="2:21" ht="22.5" x14ac:dyDescent="0.3">
      <c r="B18" s="2"/>
      <c r="C18" s="11">
        <v>4</v>
      </c>
      <c r="D18" s="72" t="s">
        <v>16</v>
      </c>
      <c r="E18" s="72"/>
      <c r="F18" s="72"/>
      <c r="G18" s="72"/>
      <c r="H18" s="72"/>
      <c r="I18" s="69"/>
      <c r="J18" s="11" t="s">
        <v>2</v>
      </c>
      <c r="K18" s="16" t="str">
        <f>IF(K16="","",M18)</f>
        <v/>
      </c>
      <c r="M18" s="60" t="e">
        <f>($K$16*65/100)</f>
        <v>#VALUE!</v>
      </c>
      <c r="N18" s="1" t="s">
        <v>42</v>
      </c>
      <c r="O18" s="55">
        <v>1302.76</v>
      </c>
      <c r="P18" s="56" t="s">
        <v>116</v>
      </c>
      <c r="R18" s="14"/>
      <c r="S18" s="14"/>
      <c r="T18" s="14"/>
      <c r="U18" s="14"/>
    </row>
    <row r="19" spans="2:21" ht="5.0999999999999996" customHeight="1" x14ac:dyDescent="0.3">
      <c r="B19" s="2"/>
      <c r="C19" s="13"/>
      <c r="D19" s="14"/>
      <c r="E19" s="14"/>
      <c r="F19" s="14"/>
      <c r="G19" s="14"/>
      <c r="H19" s="14"/>
      <c r="I19" s="14"/>
      <c r="J19" s="14"/>
      <c r="K19" s="19" t="s">
        <v>15</v>
      </c>
      <c r="M19" s="2"/>
      <c r="N19" s="1" t="s">
        <v>36</v>
      </c>
      <c r="O19" s="55">
        <v>850.54</v>
      </c>
    </row>
    <row r="20" spans="2:21" ht="22.5" x14ac:dyDescent="0.3">
      <c r="B20" s="2"/>
      <c r="C20" s="11">
        <v>5</v>
      </c>
      <c r="D20" s="72" t="s">
        <v>14</v>
      </c>
      <c r="E20" s="72"/>
      <c r="F20" s="72"/>
      <c r="G20" s="72"/>
      <c r="H20" s="72"/>
      <c r="I20" s="69"/>
      <c r="J20" s="11" t="s">
        <v>2</v>
      </c>
      <c r="K20" s="16" t="str">
        <f>IF(K18="","",M20)</f>
        <v/>
      </c>
      <c r="M20" s="60" t="e">
        <f>($K$16*35/100)</f>
        <v>#VALUE!</v>
      </c>
    </row>
    <row r="21" spans="2:21" ht="5.0999999999999996" customHeight="1" x14ac:dyDescent="0.3">
      <c r="B21" s="2"/>
      <c r="C21" s="13"/>
      <c r="D21" s="14"/>
      <c r="E21" s="14"/>
      <c r="F21" s="14"/>
      <c r="G21" s="14"/>
      <c r="H21" s="14"/>
      <c r="I21" s="14"/>
      <c r="J21" s="14"/>
      <c r="K21" s="19">
        <v>0.67</v>
      </c>
      <c r="M21" s="2"/>
    </row>
    <row r="22" spans="2:21" ht="22.5" x14ac:dyDescent="0.3">
      <c r="B22" s="2"/>
      <c r="C22" s="11">
        <v>6</v>
      </c>
      <c r="D22" s="72" t="s">
        <v>13</v>
      </c>
      <c r="E22" s="72"/>
      <c r="F22" s="72"/>
      <c r="G22" s="72"/>
      <c r="H22" s="72"/>
      <c r="I22" s="69"/>
      <c r="J22" s="11" t="s">
        <v>2</v>
      </c>
      <c r="K22" s="16" t="str">
        <f>IF(K20="","",M22)</f>
        <v/>
      </c>
      <c r="M22" s="60" t="e">
        <f>($K$20*5/100)</f>
        <v>#VALUE!</v>
      </c>
    </row>
    <row r="23" spans="2:21" ht="5.0999999999999996" customHeight="1" x14ac:dyDescent="0.3">
      <c r="B23" s="2"/>
      <c r="C23" s="13"/>
      <c r="D23" s="14"/>
      <c r="E23" s="14"/>
      <c r="F23" s="14"/>
      <c r="G23" s="14"/>
      <c r="H23" s="14"/>
      <c r="I23" s="14"/>
      <c r="J23" s="14"/>
      <c r="K23" s="19"/>
      <c r="M23" s="2"/>
    </row>
    <row r="24" spans="2:21" ht="22.5" x14ac:dyDescent="0.3">
      <c r="B24" s="2"/>
      <c r="C24" s="11">
        <v>7</v>
      </c>
      <c r="D24" s="72" t="s">
        <v>12</v>
      </c>
      <c r="E24" s="72"/>
      <c r="F24" s="72"/>
      <c r="G24" s="72"/>
      <c r="H24" s="72"/>
      <c r="I24" s="69"/>
      <c r="J24" s="11" t="s">
        <v>2</v>
      </c>
      <c r="K24" s="15">
        <v>0</v>
      </c>
      <c r="M24" s="2"/>
    </row>
    <row r="25" spans="2:21" ht="5.0999999999999996" customHeight="1" x14ac:dyDescent="0.3">
      <c r="B25" s="2"/>
      <c r="C25" s="13"/>
      <c r="D25" s="14"/>
      <c r="E25" s="14"/>
      <c r="F25" s="14"/>
      <c r="G25" s="14"/>
      <c r="H25" s="14"/>
      <c r="I25" s="14"/>
      <c r="J25" s="14"/>
      <c r="K25" s="19"/>
      <c r="M25" s="2"/>
    </row>
    <row r="26" spans="2:21" ht="22.5" x14ac:dyDescent="0.3">
      <c r="B26" s="2"/>
      <c r="C26" s="11">
        <v>8</v>
      </c>
      <c r="D26" s="69" t="s">
        <v>11</v>
      </c>
      <c r="E26" s="70"/>
      <c r="F26" s="70"/>
      <c r="G26" s="70"/>
      <c r="H26" s="70"/>
      <c r="I26" s="70"/>
      <c r="J26" s="11" t="s">
        <v>2</v>
      </c>
      <c r="K26" s="16" t="str">
        <f>IF(K24="","",M26)</f>
        <v/>
      </c>
      <c r="M26" s="60" t="str">
        <f>IF(ISERROR($K$22-$K$24),"",$K$22-$K$24)</f>
        <v/>
      </c>
    </row>
    <row r="27" spans="2:21" ht="5.0999999999999996" customHeight="1" x14ac:dyDescent="0.3">
      <c r="B27" s="2"/>
      <c r="C27" s="13"/>
      <c r="D27" s="14"/>
      <c r="E27" s="14"/>
      <c r="F27" s="14"/>
      <c r="G27" s="14"/>
      <c r="H27" s="14"/>
      <c r="I27" s="14"/>
      <c r="J27" s="14"/>
      <c r="K27" s="19"/>
      <c r="M27" s="2"/>
    </row>
    <row r="28" spans="2:21" ht="22.5" x14ac:dyDescent="0.3">
      <c r="B28" s="2"/>
      <c r="C28" s="11">
        <v>9</v>
      </c>
      <c r="D28" s="69" t="s">
        <v>10</v>
      </c>
      <c r="E28" s="70"/>
      <c r="F28" s="70"/>
      <c r="G28" s="70"/>
      <c r="H28" s="70"/>
      <c r="I28" s="70"/>
      <c r="J28" s="11" t="s">
        <v>2</v>
      </c>
      <c r="K28" s="15">
        <v>0</v>
      </c>
      <c r="M28" s="2"/>
    </row>
    <row r="29" spans="2:21" ht="5.0999999999999996" customHeight="1" x14ac:dyDescent="0.3">
      <c r="B29" s="2"/>
      <c r="C29" s="13"/>
      <c r="D29" s="14"/>
      <c r="E29" s="14"/>
      <c r="F29" s="14"/>
      <c r="G29" s="14"/>
      <c r="H29" s="14"/>
      <c r="I29" s="14"/>
      <c r="J29" s="14"/>
      <c r="K29" s="19"/>
      <c r="M29" s="2"/>
    </row>
    <row r="30" spans="2:21" ht="22.5" x14ac:dyDescent="0.3">
      <c r="B30" s="2"/>
      <c r="C30" s="11">
        <v>10</v>
      </c>
      <c r="D30" s="69" t="s">
        <v>9</v>
      </c>
      <c r="E30" s="70"/>
      <c r="F30" s="70"/>
      <c r="G30" s="70"/>
      <c r="H30" s="70"/>
      <c r="I30" s="70"/>
      <c r="J30" s="11" t="s">
        <v>2</v>
      </c>
      <c r="K30" s="16" t="str">
        <f>IF(K28="","",M30)</f>
        <v/>
      </c>
      <c r="M30" s="60" t="str">
        <f>IF(ISERROR($K$26+$K$28),"",$K$26+$K$28)</f>
        <v/>
      </c>
    </row>
    <row r="31" spans="2:21" ht="5.0999999999999996" customHeight="1" x14ac:dyDescent="0.3">
      <c r="B31" s="2"/>
      <c r="C31" s="13"/>
      <c r="D31" s="14"/>
      <c r="E31" s="14"/>
      <c r="F31" s="14"/>
      <c r="G31" s="14"/>
      <c r="H31" s="14"/>
      <c r="I31" s="14"/>
      <c r="J31" s="14"/>
      <c r="K31" s="19"/>
      <c r="M31" s="2"/>
    </row>
    <row r="32" spans="2:21" ht="22.5" x14ac:dyDescent="0.3">
      <c r="B32" s="2"/>
      <c r="C32" s="11">
        <v>11</v>
      </c>
      <c r="D32" s="77" t="s">
        <v>8</v>
      </c>
      <c r="E32" s="78"/>
      <c r="F32" s="78"/>
      <c r="G32" s="78"/>
      <c r="H32" s="78"/>
      <c r="I32" s="78"/>
      <c r="J32" s="20" t="s">
        <v>7</v>
      </c>
      <c r="K32" s="21">
        <f>K12</f>
        <v>0</v>
      </c>
      <c r="M32" s="2"/>
    </row>
    <row r="33" spans="1:13" ht="5.0999999999999996" customHeight="1" x14ac:dyDescent="0.3">
      <c r="B33" s="2"/>
      <c r="C33" s="22"/>
      <c r="D33" s="53"/>
      <c r="E33" s="53"/>
      <c r="F33" s="53"/>
      <c r="G33" s="53"/>
      <c r="H33" s="53"/>
      <c r="I33" s="53"/>
      <c r="J33" s="23"/>
      <c r="K33" s="24"/>
      <c r="M33" s="2"/>
    </row>
    <row r="34" spans="1:13" ht="22.5" x14ac:dyDescent="0.3">
      <c r="B34" s="2"/>
      <c r="C34" s="11">
        <v>12</v>
      </c>
      <c r="D34" s="79" t="s">
        <v>6</v>
      </c>
      <c r="E34" s="80"/>
      <c r="F34" s="80"/>
      <c r="G34" s="80"/>
      <c r="H34" s="80"/>
      <c r="I34" s="80"/>
      <c r="J34" s="25" t="s">
        <v>2</v>
      </c>
      <c r="K34" s="21">
        <v>1.45</v>
      </c>
      <c r="M34" s="2"/>
    </row>
    <row r="35" spans="1:13" ht="5.0999999999999996" customHeight="1" x14ac:dyDescent="0.3">
      <c r="B35" s="2"/>
      <c r="C35" s="22"/>
      <c r="D35" s="52"/>
      <c r="E35" s="52"/>
      <c r="F35" s="52"/>
      <c r="G35" s="52"/>
      <c r="H35" s="52"/>
      <c r="I35" s="52"/>
      <c r="J35" s="22"/>
      <c r="K35" s="26"/>
      <c r="M35" s="2"/>
    </row>
    <row r="36" spans="1:13" ht="22.5" x14ac:dyDescent="0.3">
      <c r="B36" s="2"/>
      <c r="C36" s="11">
        <v>13</v>
      </c>
      <c r="D36" s="81" t="s">
        <v>5</v>
      </c>
      <c r="E36" s="82"/>
      <c r="F36" s="82"/>
      <c r="G36" s="82"/>
      <c r="H36" s="82"/>
      <c r="I36" s="83"/>
      <c r="J36" s="27" t="s">
        <v>2</v>
      </c>
      <c r="K36" s="15">
        <f>K32* K34</f>
        <v>0</v>
      </c>
      <c r="M36" s="2"/>
    </row>
    <row r="37" spans="1:13" ht="5.0999999999999996" customHeight="1" x14ac:dyDescent="0.3">
      <c r="B37" s="2"/>
      <c r="C37" s="22"/>
      <c r="D37" s="52"/>
      <c r="E37" s="52"/>
      <c r="F37" s="52"/>
      <c r="G37" s="52"/>
      <c r="H37" s="52"/>
      <c r="I37" s="52"/>
      <c r="J37" s="22"/>
      <c r="K37" s="26"/>
      <c r="M37" s="2"/>
    </row>
    <row r="38" spans="1:13" ht="22.5" x14ac:dyDescent="0.3">
      <c r="B38" s="2"/>
      <c r="C38" s="11">
        <v>14</v>
      </c>
      <c r="D38" s="81" t="s">
        <v>4</v>
      </c>
      <c r="E38" s="82"/>
      <c r="F38" s="82"/>
      <c r="G38" s="82"/>
      <c r="H38" s="82"/>
      <c r="I38" s="83"/>
      <c r="J38" s="27" t="s">
        <v>2</v>
      </c>
      <c r="K38" s="28">
        <v>45.2</v>
      </c>
      <c r="M38" s="2"/>
    </row>
    <row r="39" spans="1:13" ht="5.0999999999999996" customHeight="1" x14ac:dyDescent="0.3">
      <c r="B39" s="2"/>
      <c r="C39" s="22"/>
      <c r="D39" s="52"/>
      <c r="E39" s="52"/>
      <c r="F39" s="52"/>
      <c r="G39" s="52"/>
      <c r="H39" s="52"/>
      <c r="I39" s="52"/>
      <c r="J39" s="22"/>
      <c r="K39" s="26"/>
      <c r="M39" s="2"/>
    </row>
    <row r="40" spans="1:13" ht="22.5" x14ac:dyDescent="0.3">
      <c r="B40" s="2"/>
      <c r="C40" s="11">
        <v>15</v>
      </c>
      <c r="D40" s="85" t="s">
        <v>3</v>
      </c>
      <c r="E40" s="86"/>
      <c r="F40" s="86"/>
      <c r="G40" s="86"/>
      <c r="H40" s="86"/>
      <c r="I40" s="87"/>
      <c r="J40" s="29" t="s">
        <v>2</v>
      </c>
      <c r="K40" s="15">
        <f>IF(K12&gt;70,(K30+K36+K38),K36+K38)</f>
        <v>45.2</v>
      </c>
      <c r="M40" s="2"/>
    </row>
    <row r="41" spans="1:13" ht="21" thickBot="1" x14ac:dyDescent="0.35">
      <c r="B41" s="30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2"/>
    </row>
    <row r="43" spans="1:13" x14ac:dyDescent="0.3">
      <c r="C43" s="32"/>
      <c r="D43" s="32"/>
      <c r="E43" s="32"/>
      <c r="F43" s="32"/>
      <c r="G43" s="32"/>
      <c r="H43" s="32"/>
      <c r="I43" s="33" t="s">
        <v>1</v>
      </c>
      <c r="J43" s="84">
        <f ca="1">TODAY()</f>
        <v>45574</v>
      </c>
      <c r="K43" s="84"/>
      <c r="L43" s="32"/>
    </row>
    <row r="44" spans="1:13" ht="22.5" customHeight="1" x14ac:dyDescent="0.3">
      <c r="I44" s="76"/>
      <c r="J44" s="76"/>
      <c r="K44" s="76"/>
      <c r="L44" s="76"/>
      <c r="M44" s="76"/>
    </row>
    <row r="45" spans="1:13" x14ac:dyDescent="0.3">
      <c r="A45" s="34"/>
      <c r="B45" s="35"/>
      <c r="C45" s="36"/>
      <c r="D45" s="36"/>
      <c r="E45" s="36"/>
      <c r="F45" s="36"/>
      <c r="G45" s="36"/>
      <c r="H45" s="36"/>
      <c r="I45" s="36"/>
      <c r="J45" s="36"/>
      <c r="K45" s="36"/>
      <c r="L45" s="37"/>
    </row>
    <row r="46" spans="1:13" x14ac:dyDescent="0.3">
      <c r="A46" s="3"/>
      <c r="C46" s="66" t="s">
        <v>0</v>
      </c>
      <c r="D46" s="66"/>
      <c r="E46" s="66"/>
      <c r="F46" s="65" t="s">
        <v>108</v>
      </c>
      <c r="G46" s="65"/>
      <c r="H46" s="65"/>
      <c r="I46" s="38"/>
      <c r="J46" s="38"/>
      <c r="K46" s="38"/>
      <c r="L46" s="32"/>
    </row>
    <row r="47" spans="1:13" x14ac:dyDescent="0.3">
      <c r="A47" s="3"/>
      <c r="C47" s="38"/>
      <c r="D47" s="38"/>
      <c r="E47" s="38"/>
      <c r="F47" s="38"/>
      <c r="G47" s="38"/>
      <c r="H47" s="38"/>
      <c r="I47" s="38"/>
      <c r="J47" s="38"/>
      <c r="K47" s="38"/>
      <c r="L47" s="32"/>
    </row>
    <row r="48" spans="1:13" x14ac:dyDescent="0.3">
      <c r="A48" s="39"/>
      <c r="B48" s="40"/>
      <c r="C48" s="41"/>
      <c r="D48" s="41"/>
      <c r="E48" s="41"/>
      <c r="F48" s="41"/>
      <c r="G48" s="41"/>
      <c r="H48" s="41"/>
      <c r="I48" s="41"/>
      <c r="J48" s="41"/>
      <c r="K48" s="41"/>
      <c r="L48" s="42"/>
    </row>
  </sheetData>
  <mergeCells count="32">
    <mergeCell ref="I44:M44"/>
    <mergeCell ref="B7:C7"/>
    <mergeCell ref="D30:I30"/>
    <mergeCell ref="D32:I32"/>
    <mergeCell ref="D34:I34"/>
    <mergeCell ref="D36:I36"/>
    <mergeCell ref="D12:I12"/>
    <mergeCell ref="D18:I18"/>
    <mergeCell ref="D20:I20"/>
    <mergeCell ref="D22:I22"/>
    <mergeCell ref="D24:I24"/>
    <mergeCell ref="J43:K43"/>
    <mergeCell ref="D38:I38"/>
    <mergeCell ref="D40:I40"/>
    <mergeCell ref="D28:I28"/>
    <mergeCell ref="D16:I16"/>
    <mergeCell ref="E6:H6"/>
    <mergeCell ref="J6:K6"/>
    <mergeCell ref="A2:K2"/>
    <mergeCell ref="F46:H46"/>
    <mergeCell ref="C46:E46"/>
    <mergeCell ref="I4:J4"/>
    <mergeCell ref="E5:F5"/>
    <mergeCell ref="D26:I26"/>
    <mergeCell ref="B4:D4"/>
    <mergeCell ref="E4:H4"/>
    <mergeCell ref="B6:D6"/>
    <mergeCell ref="D14:I14"/>
    <mergeCell ref="B5:D5"/>
    <mergeCell ref="E7:G7"/>
    <mergeCell ref="H9:I9"/>
    <mergeCell ref="J9:K9"/>
  </mergeCells>
  <phoneticPr fontId="20" type="noConversion"/>
  <pageMargins left="0.51181102362204722" right="0.27559055118110237" top="1.6535433070866143" bottom="0.78740157480314965" header="0.47244094488188981" footer="0.31496062992125984"/>
  <pageSetup paperSize="9" scale="75" orientation="portrait" r:id="rId1"/>
  <headerFooter>
    <oddHeader xml:space="preserve">&amp;L           &amp;G
&amp;C&amp;"-,Negrito"&amp;14
ESTADO DO PIAUÍ
  &amp;12PREFEITURA MUNICIPAL DE PICOS&amp;14
  &amp;12SECRETARIA MUNICIPAL DA FAZENDA E FINANÇAS&amp;14
       &amp;11Rua Marcos Parente, 155, Centro- CEP: 64.600-106&amp;"-,Regular"
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1:L6"/>
  <sheetViews>
    <sheetView workbookViewId="0">
      <selection activeCell="C12" sqref="C12"/>
    </sheetView>
  </sheetViews>
  <sheetFormatPr defaultRowHeight="15" x14ac:dyDescent="0.25"/>
  <cols>
    <col min="1" max="1" width="36.5703125" style="43" customWidth="1"/>
    <col min="2" max="2" width="23.28515625" style="43" customWidth="1"/>
    <col min="3" max="3" width="23.5703125" style="43" customWidth="1"/>
    <col min="4" max="4" width="37.28515625" style="43" customWidth="1"/>
    <col min="5" max="5" width="27.28515625" style="43" customWidth="1"/>
    <col min="6" max="6" width="14.140625" style="43" customWidth="1"/>
    <col min="7" max="7" width="13.42578125" style="43" customWidth="1"/>
    <col min="8" max="8" width="16.28515625" style="43" bestFit="1" customWidth="1"/>
    <col min="9" max="9" width="31.85546875" style="43" bestFit="1" customWidth="1"/>
    <col min="10" max="10" width="18.42578125" style="43" bestFit="1" customWidth="1"/>
    <col min="11" max="11" width="36.42578125" style="43" customWidth="1"/>
    <col min="12" max="12" width="20" style="43" customWidth="1"/>
    <col min="13" max="16384" width="9.140625" style="43"/>
  </cols>
  <sheetData>
    <row r="1" spans="1:12" s="44" customFormat="1" ht="21" x14ac:dyDescent="0.35">
      <c r="A1" s="44" t="s">
        <v>52</v>
      </c>
      <c r="B1" s="44" t="s">
        <v>54</v>
      </c>
      <c r="C1" s="44" t="s">
        <v>53</v>
      </c>
      <c r="D1" s="44" t="s">
        <v>55</v>
      </c>
      <c r="E1" s="44" t="s">
        <v>56</v>
      </c>
      <c r="F1" s="44" t="s">
        <v>23</v>
      </c>
      <c r="G1" s="44" t="s">
        <v>57</v>
      </c>
      <c r="H1" s="44" t="s">
        <v>58</v>
      </c>
      <c r="I1" s="44" t="s">
        <v>59</v>
      </c>
      <c r="J1" s="44" t="s">
        <v>60</v>
      </c>
      <c r="K1" s="44" t="s">
        <v>61</v>
      </c>
      <c r="L1" s="44" t="s">
        <v>73</v>
      </c>
    </row>
    <row r="2" spans="1:12" x14ac:dyDescent="0.25">
      <c r="A2" s="43" t="s">
        <v>49</v>
      </c>
      <c r="B2" s="43" t="s">
        <v>62</v>
      </c>
      <c r="C2" s="43" t="s">
        <v>65</v>
      </c>
      <c r="D2" s="43" t="s">
        <v>63</v>
      </c>
      <c r="E2" s="43" t="s">
        <v>50</v>
      </c>
      <c r="F2" s="43" t="s">
        <v>51</v>
      </c>
      <c r="G2" s="43" t="s">
        <v>64</v>
      </c>
      <c r="H2" s="43">
        <v>72</v>
      </c>
      <c r="I2" s="43" t="s">
        <v>66</v>
      </c>
      <c r="J2" s="43" t="s">
        <v>37</v>
      </c>
      <c r="K2" s="43" t="s">
        <v>49</v>
      </c>
      <c r="L2" s="45">
        <v>45555.465277777781</v>
      </c>
    </row>
    <row r="3" spans="1:12" x14ac:dyDescent="0.25">
      <c r="A3" s="43" t="s">
        <v>68</v>
      </c>
      <c r="B3" s="43" t="s">
        <v>70</v>
      </c>
      <c r="C3" s="43" t="s">
        <v>69</v>
      </c>
      <c r="D3" s="43" t="s">
        <v>71</v>
      </c>
      <c r="E3" s="43" t="s">
        <v>50</v>
      </c>
      <c r="F3" s="43" t="s">
        <v>72</v>
      </c>
      <c r="G3" s="43" t="s">
        <v>74</v>
      </c>
      <c r="H3" s="43">
        <v>72</v>
      </c>
      <c r="I3" s="43" t="s">
        <v>75</v>
      </c>
      <c r="J3" s="43" t="s">
        <v>39</v>
      </c>
      <c r="K3" s="43" t="s">
        <v>67</v>
      </c>
      <c r="L3" s="43" t="s">
        <v>76</v>
      </c>
    </row>
    <row r="4" spans="1:12" x14ac:dyDescent="0.25">
      <c r="A4" s="43" t="s">
        <v>77</v>
      </c>
      <c r="B4" s="43" t="s">
        <v>79</v>
      </c>
      <c r="C4" s="43" t="s">
        <v>78</v>
      </c>
      <c r="D4" s="43" t="s">
        <v>80</v>
      </c>
      <c r="E4" s="43" t="s">
        <v>81</v>
      </c>
      <c r="F4" s="43" t="s">
        <v>82</v>
      </c>
      <c r="G4" s="43" t="s">
        <v>83</v>
      </c>
      <c r="H4" s="43">
        <v>75</v>
      </c>
      <c r="I4" s="43" t="s">
        <v>66</v>
      </c>
      <c r="J4" s="43" t="s">
        <v>37</v>
      </c>
      <c r="K4" s="43" t="s">
        <v>100</v>
      </c>
      <c r="L4" s="43" t="s">
        <v>84</v>
      </c>
    </row>
    <row r="5" spans="1:12" x14ac:dyDescent="0.25">
      <c r="A5" s="43" t="s">
        <v>101</v>
      </c>
      <c r="B5" s="43" t="s">
        <v>103</v>
      </c>
      <c r="C5" s="43" t="s">
        <v>102</v>
      </c>
      <c r="D5" s="43" t="s">
        <v>104</v>
      </c>
      <c r="E5" s="43" t="s">
        <v>105</v>
      </c>
      <c r="F5" s="43" t="s">
        <v>106</v>
      </c>
      <c r="G5" s="43" t="s">
        <v>107</v>
      </c>
      <c r="H5" s="43">
        <v>85</v>
      </c>
      <c r="I5" s="43" t="s">
        <v>109</v>
      </c>
      <c r="J5" s="43" t="s">
        <v>40</v>
      </c>
      <c r="K5" s="43" t="s">
        <v>108</v>
      </c>
      <c r="L5" s="43" t="s">
        <v>110</v>
      </c>
    </row>
    <row r="6" spans="1:12" x14ac:dyDescent="0.25">
      <c r="K6" s="43" t="s">
        <v>108</v>
      </c>
      <c r="L6" s="43" t="s">
        <v>111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3"/>
  <dimension ref="A1:K3"/>
  <sheetViews>
    <sheetView tabSelected="1" workbookViewId="0">
      <selection activeCell="D16" sqref="D16"/>
    </sheetView>
  </sheetViews>
  <sheetFormatPr defaultRowHeight="15" x14ac:dyDescent="0.25"/>
  <cols>
    <col min="1" max="1" width="15.5703125" style="43" customWidth="1"/>
    <col min="2" max="2" width="36.5703125" style="43" customWidth="1"/>
    <col min="3" max="3" width="37.28515625" style="43" customWidth="1"/>
    <col min="4" max="4" width="27.28515625" style="43" customWidth="1"/>
    <col min="5" max="5" width="11.42578125" style="43" customWidth="1"/>
    <col min="6" max="6" width="21" style="43" bestFit="1" customWidth="1"/>
    <col min="7" max="7" width="37" style="43" customWidth="1"/>
    <col min="8" max="8" width="20.85546875" style="43" bestFit="1" customWidth="1"/>
    <col min="9" max="10" width="20.42578125" style="43" customWidth="1"/>
    <col min="11" max="11" width="24.5703125" style="51" bestFit="1" customWidth="1"/>
    <col min="12" max="16384" width="9.140625" style="43"/>
  </cols>
  <sheetData>
    <row r="1" spans="1:11" s="49" customFormat="1" ht="18.75" x14ac:dyDescent="0.3">
      <c r="A1" s="49" t="s">
        <v>88</v>
      </c>
      <c r="B1" s="49" t="s">
        <v>85</v>
      </c>
      <c r="C1" s="49" t="s">
        <v>55</v>
      </c>
      <c r="D1" s="49" t="s">
        <v>56</v>
      </c>
      <c r="E1" s="49" t="s">
        <v>23</v>
      </c>
      <c r="F1" s="49" t="s">
        <v>89</v>
      </c>
      <c r="G1" s="49" t="s">
        <v>117</v>
      </c>
      <c r="H1" s="49" t="s">
        <v>86</v>
      </c>
      <c r="I1" s="49" t="s">
        <v>87</v>
      </c>
      <c r="J1" s="50" t="s">
        <v>61</v>
      </c>
      <c r="K1" s="62" t="s">
        <v>90</v>
      </c>
    </row>
    <row r="2" spans="1:11" x14ac:dyDescent="0.25">
      <c r="A2" s="43" t="s">
        <v>70</v>
      </c>
      <c r="B2" s="43" t="s">
        <v>68</v>
      </c>
      <c r="C2" s="43" t="s">
        <v>91</v>
      </c>
      <c r="D2" s="43" t="s">
        <v>92</v>
      </c>
      <c r="E2" s="43" t="s">
        <v>72</v>
      </c>
      <c r="F2" s="43" t="s">
        <v>95</v>
      </c>
      <c r="H2" s="51">
        <v>45544</v>
      </c>
      <c r="I2" s="43" t="s">
        <v>96</v>
      </c>
      <c r="J2" s="43" t="s">
        <v>67</v>
      </c>
      <c r="K2" s="51">
        <v>45560</v>
      </c>
    </row>
    <row r="3" spans="1:11" x14ac:dyDescent="0.25">
      <c r="A3" s="43" t="s">
        <v>62</v>
      </c>
      <c r="B3" s="43" t="s">
        <v>49</v>
      </c>
      <c r="C3" s="43" t="s">
        <v>97</v>
      </c>
      <c r="D3" s="43" t="s">
        <v>50</v>
      </c>
      <c r="E3" s="43" t="s">
        <v>51</v>
      </c>
      <c r="F3" s="43" t="s">
        <v>98</v>
      </c>
      <c r="H3" s="43" t="s">
        <v>93</v>
      </c>
      <c r="I3" s="43" t="s">
        <v>99</v>
      </c>
      <c r="J3" s="43" t="s">
        <v>94</v>
      </c>
      <c r="K3" s="51">
        <v>45560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Habitese</vt:lpstr>
      <vt:lpstr>Dados</vt:lpstr>
      <vt:lpstr>Notificação</vt:lpstr>
      <vt:lpstr>Habitese!Area_de_impressao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Finanças</dc:creator>
  <cp:lastModifiedBy>Finanças</cp:lastModifiedBy>
  <cp:lastPrinted>2024-09-26T18:08:11Z</cp:lastPrinted>
  <dcterms:created xsi:type="dcterms:W3CDTF">2024-09-06T13:43:27Z</dcterms:created>
  <dcterms:modified xsi:type="dcterms:W3CDTF">2024-10-09T13:14:54Z</dcterms:modified>
</cp:coreProperties>
</file>